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15480" windowHeight="7470"/>
  </bookViews>
  <sheets>
    <sheet name="cig 2022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9" i="5" l="1"/>
  <c r="J68" i="5"/>
  <c r="J67" i="5"/>
  <c r="J66" i="5"/>
  <c r="J65" i="5"/>
  <c r="J64" i="5"/>
  <c r="J63" i="5"/>
  <c r="J62" i="5"/>
  <c r="J61" i="5"/>
  <c r="J60" i="5"/>
  <c r="J59" i="5"/>
  <c r="J58" i="5"/>
  <c r="J56" i="5"/>
  <c r="J57" i="5" s="1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5" i="5"/>
  <c r="J36" i="5" s="1"/>
  <c r="J37" i="5" s="1"/>
  <c r="J38" i="5" s="1"/>
  <c r="J34" i="5"/>
  <c r="J33" i="5"/>
  <c r="J32" i="5"/>
  <c r="J31" i="5"/>
  <c r="J30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1" i="5"/>
  <c r="J10" i="5"/>
  <c r="J9" i="5"/>
  <c r="J8" i="5"/>
  <c r="J6" i="5"/>
  <c r="J4" i="5"/>
  <c r="O65" i="5" l="1"/>
  <c r="M65" i="5" l="1"/>
  <c r="D191" i="5"/>
  <c r="D189" i="5"/>
  <c r="C191" i="5"/>
  <c r="C190" i="5"/>
  <c r="C189" i="5"/>
  <c r="B187" i="5"/>
  <c r="B188" i="5" s="1"/>
  <c r="B186" i="5"/>
  <c r="B185" i="5"/>
  <c r="B184" i="5"/>
  <c r="B183" i="5"/>
  <c r="B182" i="5"/>
  <c r="N60" i="5"/>
  <c r="M60" i="5"/>
  <c r="N67" i="5" l="1"/>
  <c r="B119" i="5" l="1"/>
  <c r="D123" i="5"/>
  <c r="E121" i="5"/>
  <c r="D120" i="5"/>
  <c r="D121" i="5" s="1"/>
  <c r="D117" i="5"/>
  <c r="D124" i="5" s="1"/>
  <c r="D126" i="5" s="1"/>
  <c r="B120" i="5"/>
  <c r="B121" i="5" s="1"/>
  <c r="M16" i="5"/>
  <c r="O39" i="5"/>
  <c r="Q34" i="5"/>
  <c r="B117" i="5"/>
  <c r="B122" i="5" s="1"/>
  <c r="B123" i="5" s="1"/>
  <c r="L39" i="5"/>
  <c r="O41" i="5" l="1"/>
  <c r="M47" i="5"/>
  <c r="Q47" i="5"/>
  <c r="D161" i="5"/>
  <c r="B159" i="5"/>
  <c r="B160" i="5" s="1"/>
  <c r="B158" i="5"/>
  <c r="D142" i="5"/>
  <c r="D141" i="5"/>
  <c r="B141" i="5"/>
  <c r="B142" i="5" s="1"/>
  <c r="D140" i="5"/>
  <c r="C132" i="5"/>
  <c r="C131" i="5"/>
  <c r="C130" i="5"/>
  <c r="D129" i="5"/>
  <c r="D128" i="5"/>
  <c r="B128" i="5"/>
  <c r="B129" i="5" s="1"/>
  <c r="L65" i="5"/>
  <c r="P10" i="5"/>
  <c r="P9" i="5"/>
  <c r="N6" i="5"/>
  <c r="O6" i="5" s="1"/>
  <c r="P6" i="5" s="1"/>
  <c r="D131" i="5" s="1"/>
  <c r="D143" i="5" l="1"/>
  <c r="D145" i="5" s="1"/>
  <c r="D130" i="5"/>
  <c r="D132" i="5" s="1"/>
  <c r="K69" i="5" l="1"/>
  <c r="P13" i="5"/>
  <c r="P14" i="5"/>
  <c r="M27" i="5" l="1"/>
  <c r="M29" i="5" s="1"/>
  <c r="O27" i="5"/>
  <c r="H32" i="5"/>
  <c r="O47" i="5"/>
  <c r="P47" i="5" s="1"/>
  <c r="C180" i="5" l="1"/>
  <c r="C179" i="5"/>
  <c r="D178" i="5"/>
  <c r="D180" i="5" s="1"/>
  <c r="C138" i="5"/>
  <c r="C145" i="5" s="1"/>
  <c r="C137" i="5"/>
  <c r="C144" i="5" s="1"/>
  <c r="O66" i="5"/>
  <c r="O52" i="5"/>
  <c r="P52" i="5" s="1"/>
  <c r="O64" i="5"/>
  <c r="P64" i="5" s="1"/>
  <c r="N24" i="5"/>
  <c r="D166" i="5"/>
  <c r="D167" i="5" s="1"/>
  <c r="B166" i="5"/>
  <c r="B167" i="5" s="1"/>
  <c r="B168" i="5" s="1"/>
  <c r="B169" i="5" s="1"/>
  <c r="B170" i="5" s="1"/>
  <c r="M5" i="5"/>
  <c r="M6" i="5" s="1"/>
  <c r="M10" i="5" s="1"/>
  <c r="K24" i="5"/>
  <c r="D155" i="5"/>
  <c r="D157" i="5" s="1"/>
  <c r="C157" i="5"/>
  <c r="C163" i="5" s="1"/>
  <c r="C174" i="5" s="1"/>
  <c r="C156" i="5"/>
  <c r="D112" i="5"/>
  <c r="D114" i="5" s="1"/>
  <c r="Q4" i="5"/>
  <c r="D136" i="5"/>
  <c r="O38" i="5"/>
  <c r="O37" i="5"/>
  <c r="O36" i="5"/>
  <c r="O35" i="5"/>
  <c r="O34" i="5"/>
  <c r="Q31" i="5"/>
  <c r="C173" i="5" l="1"/>
  <c r="C162" i="5"/>
  <c r="D168" i="5"/>
  <c r="D169" i="5" s="1"/>
  <c r="D170" i="5" s="1"/>
  <c r="D171" i="5" s="1"/>
  <c r="Q6" i="5"/>
  <c r="Q12" i="5" s="1"/>
  <c r="D177" i="5"/>
  <c r="O30" i="5"/>
  <c r="O32" i="5"/>
  <c r="P32" i="5" s="1"/>
  <c r="M32" i="5"/>
  <c r="Q32" i="5"/>
  <c r="O31" i="5"/>
  <c r="I32" i="5"/>
  <c r="O29" i="5"/>
  <c r="O33" i="5"/>
  <c r="N55" i="5"/>
  <c r="K34" i="5"/>
  <c r="K35" i="5" s="1"/>
  <c r="O54" i="5"/>
  <c r="O56" i="5"/>
  <c r="O59" i="5"/>
  <c r="O57" i="5"/>
  <c r="Q27" i="5" l="1"/>
  <c r="Q39" i="5" s="1"/>
  <c r="L35" i="5"/>
  <c r="L36" i="5" s="1"/>
  <c r="L37" i="5" s="1"/>
  <c r="L38" i="5" s="1"/>
  <c r="D172" i="5"/>
  <c r="D174" i="5" s="1"/>
  <c r="C76" i="5"/>
  <c r="D149" i="5" l="1"/>
  <c r="C149" i="5"/>
  <c r="B111" i="5"/>
  <c r="D107" i="5"/>
  <c r="D109" i="5" s="1"/>
  <c r="B176" i="5" l="1"/>
  <c r="B177" i="5" s="1"/>
  <c r="B134" i="5"/>
  <c r="C136" i="5"/>
  <c r="C178" i="5"/>
  <c r="O12" i="5"/>
  <c r="P12" i="5" s="1"/>
  <c r="P11" i="5"/>
  <c r="O8" i="5"/>
  <c r="P8" i="5" s="1"/>
  <c r="P7" i="5"/>
  <c r="N5" i="5"/>
  <c r="O5" i="5" s="1"/>
  <c r="P5" i="5" s="1"/>
  <c r="O4" i="5"/>
  <c r="P4" i="5" s="1"/>
  <c r="O3" i="5"/>
  <c r="P3" i="5" s="1"/>
  <c r="E69" i="5"/>
  <c r="D68" i="5"/>
  <c r="D69" i="5" s="1"/>
  <c r="H62" i="5"/>
  <c r="H63" i="5" s="1"/>
  <c r="H64" i="5" s="1"/>
  <c r="C62" i="5"/>
  <c r="E55" i="5"/>
  <c r="E56" i="5" s="1"/>
  <c r="E57" i="5" s="1"/>
  <c r="E58" i="5" s="1"/>
  <c r="E59" i="5" s="1"/>
  <c r="H56" i="5"/>
  <c r="H57" i="5"/>
  <c r="H58" i="5" s="1"/>
  <c r="H59" i="5" s="1"/>
  <c r="D55" i="5"/>
  <c r="D56" i="5" s="1"/>
  <c r="D57" i="5" s="1"/>
  <c r="D58" i="5" s="1"/>
  <c r="D59" i="5" s="1"/>
  <c r="H43" i="5"/>
  <c r="F45" i="5"/>
  <c r="F46" i="5" s="1"/>
  <c r="H46" i="5"/>
  <c r="H47" i="5" s="1"/>
  <c r="H52" i="5"/>
  <c r="Q46" i="5"/>
  <c r="M46" i="5"/>
  <c r="P46" i="5"/>
  <c r="P53" i="5"/>
  <c r="K53" i="5"/>
  <c r="K50" i="5" s="1"/>
  <c r="K54" i="5" s="1"/>
  <c r="K55" i="5" s="1"/>
  <c r="K56" i="5" s="1"/>
  <c r="K57" i="5" s="1"/>
  <c r="K58" i="5" s="1"/>
  <c r="K59" i="5" s="1"/>
  <c r="K60" i="5" s="1"/>
  <c r="P69" i="5"/>
  <c r="P68" i="5"/>
  <c r="P67" i="5"/>
  <c r="P66" i="5"/>
  <c r="P65" i="5"/>
  <c r="P62" i="5"/>
  <c r="P63" i="5"/>
  <c r="P61" i="5"/>
  <c r="P60" i="5"/>
  <c r="P59" i="5"/>
  <c r="P58" i="5"/>
  <c r="P57" i="5"/>
  <c r="P56" i="5"/>
  <c r="P55" i="5"/>
  <c r="P54" i="5"/>
  <c r="P50" i="5"/>
  <c r="P49" i="5"/>
  <c r="P48" i="5"/>
  <c r="P45" i="5"/>
  <c r="P51" i="5"/>
  <c r="P44" i="5"/>
  <c r="P43" i="5"/>
  <c r="P42" i="5"/>
  <c r="P41" i="5"/>
  <c r="P40" i="5"/>
  <c r="P39" i="5"/>
  <c r="P38" i="5"/>
  <c r="P37" i="5"/>
  <c r="P36" i="5"/>
  <c r="P35" i="5"/>
  <c r="P34" i="5"/>
  <c r="P33" i="5"/>
  <c r="P31" i="5"/>
  <c r="P30" i="5"/>
  <c r="P29" i="5"/>
  <c r="P28" i="5"/>
  <c r="P27" i="5"/>
  <c r="P26" i="5"/>
  <c r="P25" i="5"/>
  <c r="P24" i="5"/>
  <c r="P23" i="5"/>
  <c r="P22" i="5"/>
  <c r="D162" i="5" s="1"/>
  <c r="D163" i="5" s="1"/>
  <c r="P21" i="5"/>
  <c r="P20" i="5"/>
  <c r="P19" i="5"/>
  <c r="P18" i="5"/>
  <c r="P17" i="5"/>
  <c r="P15" i="5"/>
  <c r="C155" i="5" l="1"/>
  <c r="C143" i="5"/>
  <c r="F54" i="5"/>
  <c r="F60" i="5" s="1"/>
  <c r="F47" i="5"/>
  <c r="B135" i="5"/>
  <c r="B153" i="5"/>
  <c r="B154" i="5" s="1"/>
  <c r="O72" i="5"/>
  <c r="K61" i="5"/>
  <c r="K62" i="5" s="1"/>
  <c r="K48" i="5"/>
  <c r="K49" i="5" s="1"/>
  <c r="K45" i="5"/>
  <c r="K46" i="5" s="1"/>
  <c r="K47" i="5" s="1"/>
  <c r="C172" i="5" l="1"/>
  <c r="C161" i="5"/>
  <c r="F61" i="5"/>
  <c r="F62" i="5" s="1"/>
  <c r="F63" i="5" s="1"/>
  <c r="F64" i="5" s="1"/>
  <c r="F65" i="5" s="1"/>
  <c r="F69" i="5" s="1"/>
  <c r="K18" i="5"/>
  <c r="K21" i="5" s="1"/>
  <c r="K25" i="5"/>
  <c r="N16" i="5"/>
  <c r="K22" i="5" l="1"/>
  <c r="N72" i="5"/>
  <c r="P73" i="5" s="1"/>
  <c r="P16" i="5"/>
  <c r="P72" i="5" s="1"/>
  <c r="I46" i="5"/>
  <c r="H44" i="5"/>
  <c r="H35" i="5"/>
  <c r="H36" i="5" s="1"/>
  <c r="H37" i="5" s="1"/>
  <c r="H38" i="5" s="1"/>
  <c r="F38" i="5"/>
  <c r="F41" i="5" s="1"/>
  <c r="E27" i="5"/>
  <c r="D27" i="5"/>
  <c r="E24" i="5"/>
  <c r="E26" i="5" s="1"/>
  <c r="D26" i="5"/>
  <c r="H22" i="5"/>
  <c r="I58" i="5" l="1"/>
  <c r="E16" i="5"/>
  <c r="E17" i="5" s="1"/>
  <c r="E18" i="5" s="1"/>
  <c r="E19" i="5" s="1"/>
  <c r="E20" i="5" s="1"/>
  <c r="E21" i="5" s="1"/>
  <c r="E22" i="5" s="1"/>
  <c r="E23" i="5" s="1"/>
  <c r="E25" i="5" s="1"/>
  <c r="E28" i="5" s="1"/>
  <c r="E29" i="5" s="1"/>
  <c r="D16" i="5"/>
  <c r="D17" i="5" s="1"/>
  <c r="D18" i="5" s="1"/>
  <c r="D19" i="5" s="1"/>
  <c r="D20" i="5" s="1"/>
  <c r="D21" i="5" s="1"/>
  <c r="D22" i="5" s="1"/>
  <c r="D23" i="5" s="1"/>
  <c r="D25" i="5" s="1"/>
  <c r="D28" i="5" s="1"/>
  <c r="D29" i="5" s="1"/>
  <c r="E11" i="5"/>
  <c r="E12" i="5" s="1"/>
  <c r="E13" i="5" s="1"/>
  <c r="E14" i="5" s="1"/>
  <c r="F7" i="5"/>
  <c r="F8" i="5" s="1"/>
  <c r="F9" i="5" s="1"/>
  <c r="F13" i="5" s="1"/>
  <c r="F14" i="5" s="1"/>
  <c r="F28" i="5" s="1"/>
  <c r="H8" i="5"/>
  <c r="E7" i="5"/>
  <c r="E8" i="5" s="1"/>
  <c r="E9" i="5" s="1"/>
  <c r="E10" i="5" s="1"/>
  <c r="D7" i="5"/>
  <c r="D8" i="5" s="1"/>
  <c r="D9" i="5" s="1"/>
  <c r="D10" i="5" s="1"/>
  <c r="D30" i="5" l="1"/>
  <c r="D34" i="5" s="1"/>
  <c r="D37" i="5" s="1"/>
  <c r="D33" i="5"/>
  <c r="D36" i="5" s="1"/>
  <c r="D31" i="5"/>
  <c r="F30" i="5"/>
  <c r="F35" i="5" s="1"/>
  <c r="F33" i="5"/>
  <c r="F37" i="5" s="1"/>
  <c r="E33" i="5"/>
  <c r="E36" i="5" s="1"/>
  <c r="E30" i="5"/>
  <c r="E34" i="5" s="1"/>
  <c r="E37" i="5" s="1"/>
  <c r="E31" i="5"/>
  <c r="I22" i="5"/>
  <c r="D11" i="5"/>
  <c r="D12" i="5" s="1"/>
  <c r="D13" i="5" s="1"/>
  <c r="D14" i="5" s="1"/>
  <c r="E35" i="5" l="1"/>
  <c r="E38" i="5" s="1"/>
  <c r="E39" i="5" s="1"/>
  <c r="E40" i="5" s="1"/>
  <c r="E41" i="5" s="1"/>
  <c r="E42" i="5" s="1"/>
  <c r="E43" i="5" s="1"/>
  <c r="E44" i="5" s="1"/>
  <c r="E32" i="5"/>
  <c r="D35" i="5"/>
  <c r="D38" i="5" s="1"/>
  <c r="D39" i="5" s="1"/>
  <c r="D40" i="5" s="1"/>
  <c r="D41" i="5" s="1"/>
  <c r="D42" i="5" s="1"/>
  <c r="D43" i="5" s="1"/>
  <c r="D44" i="5" s="1"/>
  <c r="D45" i="5" s="1"/>
  <c r="D46" i="5" s="1"/>
  <c r="D32" i="5"/>
  <c r="D48" i="5" l="1"/>
  <c r="D49" i="5" s="1"/>
  <c r="D50" i="5" s="1"/>
  <c r="D51" i="5" s="1"/>
  <c r="D52" i="5" s="1"/>
  <c r="D53" i="5" s="1"/>
  <c r="D60" i="5" s="1"/>
  <c r="D47" i="5"/>
  <c r="E51" i="5"/>
  <c r="E65" i="5" s="1"/>
  <c r="E66" i="5" s="1"/>
  <c r="E67" i="5" s="1"/>
  <c r="E52" i="5"/>
  <c r="E53" i="5"/>
  <c r="D65" i="5" l="1"/>
  <c r="D66" i="5" s="1"/>
  <c r="D67" i="5" s="1"/>
  <c r="D61" i="5"/>
  <c r="D62" i="5" s="1"/>
  <c r="D63" i="5" s="1"/>
  <c r="D64" i="5" s="1"/>
  <c r="E61" i="5"/>
  <c r="E62" i="5" s="1"/>
  <c r="E63" i="5" s="1"/>
  <c r="E64" i="5" s="1"/>
  <c r="E60" i="5"/>
  <c r="E45" i="5"/>
  <c r="E46" i="5" s="1"/>
  <c r="E48" i="5" l="1"/>
  <c r="E49" i="5" s="1"/>
  <c r="E50" i="5" s="1"/>
  <c r="E47" i="5"/>
</calcChain>
</file>

<file path=xl/sharedStrings.xml><?xml version="1.0" encoding="utf-8"?>
<sst xmlns="http://schemas.openxmlformats.org/spreadsheetml/2006/main" count="462" uniqueCount="357">
  <si>
    <t>TOTALE</t>
  </si>
  <si>
    <t>NUMERO</t>
  </si>
  <si>
    <t>CIG</t>
  </si>
  <si>
    <t>OGGETTO</t>
  </si>
  <si>
    <t xml:space="preserve">DATA </t>
  </si>
  <si>
    <t>AGGIUDICATARIO</t>
  </si>
  <si>
    <t>DEL</t>
  </si>
  <si>
    <t>DOCUMENTO</t>
  </si>
  <si>
    <t>IMPONIBILE</t>
  </si>
  <si>
    <t>IVA split</t>
  </si>
  <si>
    <t>DATA SALDO</t>
  </si>
  <si>
    <t>RISORSE - PROGETTO</t>
  </si>
  <si>
    <t>9069139A40 [SIMOG 8424788]</t>
  </si>
  <si>
    <t>9071353D4C [SIMOG 8426607]</t>
  </si>
  <si>
    <t>DISTRETTO CAMPANO AUDIOVISIVO</t>
  </si>
  <si>
    <t>CUP</t>
  </si>
  <si>
    <t>EMOTICRON</t>
  </si>
  <si>
    <t>AZIONE 2 - SVILUPPO PIATTAFORMA LET'S MOVIE</t>
  </si>
  <si>
    <t>PROGETTAZIONE DEFINITVA-ESECUTIVA LOTTO A ARREDI E FORNITURE</t>
  </si>
  <si>
    <t>STUDIO SOUND SERVICE</t>
  </si>
  <si>
    <t>KAIROS</t>
  </si>
  <si>
    <t>STUDIO CAMPOBASSO COMM.STI ASSOCIATI</t>
  </si>
  <si>
    <t>GIANNI FIORITO</t>
  </si>
  <si>
    <t>VERTIGO</t>
  </si>
  <si>
    <t>RAFFAELE VITALE (LEFT&amp;RIGHT SRL)</t>
  </si>
  <si>
    <t>SCHILIZZI VIAGGI</t>
  </si>
  <si>
    <t>NICOLAS PASCAREL</t>
  </si>
  <si>
    <t>PARALLELO 41 PRODUZIONI</t>
  </si>
  <si>
    <t>PALAZZO REALE DI NAPOLI</t>
  </si>
  <si>
    <t>GIUSEPPE GRANATA</t>
  </si>
  <si>
    <t>I.S.S.</t>
  </si>
  <si>
    <t>UNIPOL - SAI</t>
  </si>
  <si>
    <t>IRON ANGELS</t>
  </si>
  <si>
    <t>SIMONA MARTINO</t>
  </si>
  <si>
    <t>SIRE CATERING</t>
  </si>
  <si>
    <t>ING. FABIO MASTELLONE DI CASTELVETERE</t>
  </si>
  <si>
    <t>GRAZIELLA BILDESHEIM</t>
  </si>
  <si>
    <t>PROMETEO LAB</t>
  </si>
  <si>
    <t>66</t>
  </si>
  <si>
    <t>NOVACONN</t>
  </si>
  <si>
    <t>64</t>
  </si>
  <si>
    <t>DET. DI AVVIO</t>
  </si>
  <si>
    <t>IIF</t>
  </si>
  <si>
    <t>73</t>
  </si>
  <si>
    <t>PICOMEDIA</t>
  </si>
  <si>
    <t>74</t>
  </si>
  <si>
    <t>75</t>
  </si>
  <si>
    <t>PALOMAR</t>
  </si>
  <si>
    <t>76</t>
  </si>
  <si>
    <t>CLEMART</t>
  </si>
  <si>
    <t>77</t>
  </si>
  <si>
    <t>LUCKY RED</t>
  </si>
  <si>
    <t>83</t>
  </si>
  <si>
    <t>82</t>
  </si>
  <si>
    <t>LA NAVE DI TESEO</t>
  </si>
  <si>
    <t>84</t>
  </si>
  <si>
    <t>85</t>
  </si>
  <si>
    <t>D.S.S. UNIVERSITA' FEDERICO II</t>
  </si>
  <si>
    <t>86</t>
  </si>
  <si>
    <t>94</t>
  </si>
  <si>
    <t>CINETECA DI BOLOGNA</t>
  </si>
  <si>
    <t>88</t>
  </si>
  <si>
    <t>B99I21000080003</t>
  </si>
  <si>
    <t>E29J21002400002</t>
  </si>
  <si>
    <t>E64E19002220008</t>
  </si>
  <si>
    <t>INDIVIDUAZIONE ALLOGGIO STAGISTI</t>
  </si>
  <si>
    <t>Z3B35AF1F1</t>
  </si>
  <si>
    <t>Z3B35745AC</t>
  </si>
  <si>
    <t>ORDINARIO 2022</t>
  </si>
  <si>
    <t>Z85357702B</t>
  </si>
  <si>
    <t>ZAB357709B</t>
  </si>
  <si>
    <t>AZIONE 3 - EVENTI DI PROMOZIONE - MOSTRA SORRENTINO - ACQUISTO FOTO</t>
  </si>
  <si>
    <t>AZIONE 3 - EVENTI DI PROMOZIONE - MOSTRA SORRENTINO - ORGANIZZAZIONE MOSTRA</t>
  </si>
  <si>
    <t>Z06357E007</t>
  </si>
  <si>
    <t>Z3F358B95E</t>
  </si>
  <si>
    <t>AZIONE 3 - EVENTI DI PROMOZIONE - MOSTRA CARUSO - ASSISTENZA TECNICA PROIEZIONE</t>
  </si>
  <si>
    <t>AZIONE 3 - EVENTI DI PROMOZIONE - MOSTRA CARUSO - ACQUISTO BIGLIETTI TRENI</t>
  </si>
  <si>
    <t>***</t>
  </si>
  <si>
    <t>Z0E3558732</t>
  </si>
  <si>
    <t>ZB735D7537</t>
  </si>
  <si>
    <t>Z4F35F03B0</t>
  </si>
  <si>
    <t>AZIONE 1 - B) - REPORTAGE FOTOGRAFICO</t>
  </si>
  <si>
    <t>NUOVE STRATEGIE PER IL CINEMA II</t>
  </si>
  <si>
    <t>E69I21000020003</t>
  </si>
  <si>
    <t>Z0E35F03D1</t>
  </si>
  <si>
    <t>AZIONE 2 - NASTRI D'ARGENTO II - OSPITALITA'</t>
  </si>
  <si>
    <t>ZDE35F03FE</t>
  </si>
  <si>
    <t>AZIONE 2 - NASTRI D'ARGENTO II - ASSISTENZA TECNICA IMPIANTO ELETTRICO</t>
  </si>
  <si>
    <t>Z0F35F0416</t>
  </si>
  <si>
    <t>AZIONE 2 - NASTRI D'ARGENTO II - SERVIZIO DI PULIZIA AMBIENTI</t>
  </si>
  <si>
    <t>Z0835F0429</t>
  </si>
  <si>
    <t>AZIONE 2 - NASTRI D'ARGENTO II - POLIZZA ASSICURATIVA RC DANNI A TERZI</t>
  </si>
  <si>
    <t>DET. DI AFFID.</t>
  </si>
  <si>
    <t>HOLLYWOOD REPORTER</t>
  </si>
  <si>
    <t>Z44365FD19</t>
  </si>
  <si>
    <t>AZIONE 2 - CANNES 2022 - ACQUISTO PAGINA PUBBLICITARIA + ADATTAMENTO GRAFICO</t>
  </si>
  <si>
    <t>Z3A365FC5D</t>
  </si>
  <si>
    <t>AZIONE 2 - CANNES 2022 - FORNITURA GADGET OMAGGIO</t>
  </si>
  <si>
    <t>ZB0365FCCB</t>
  </si>
  <si>
    <t>AZIONE 2 - CANNES 2022 - PRENOTAZIONE SERVIZI DI TRASFERIMENTO</t>
  </si>
  <si>
    <t>Z0B366073A</t>
  </si>
  <si>
    <t xml:space="preserve">AZIONE 2 - CANNES 2022 - SERVIZI DI PROMOZIONE E PUBBLICITA' </t>
  </si>
  <si>
    <t>Z2336794E7</t>
  </si>
  <si>
    <t>COLLABORAZIONE RAPPORTI CON I MEDIA</t>
  </si>
  <si>
    <t>Z2E365FB17</t>
  </si>
  <si>
    <t>AZIONE 2 - NASTRI D'ARGENTO II - SERVIZIO DI CATERING</t>
  </si>
  <si>
    <t>Z8B36D4770</t>
  </si>
  <si>
    <t>DELTA MUSIC SERVICE DI PISCICELLI DANIELE</t>
  </si>
  <si>
    <t>NOLEGGIO ATTREZZATURE PROIEZIONE FILM "NOSTALGIA"</t>
  </si>
  <si>
    <t>9335842489 [SIMOG 8657409]</t>
  </si>
  <si>
    <t>ZB9374551D</t>
  </si>
  <si>
    <t>AZIONE 1 - A) - NOMINA COMMISSIONE VALUTAZIONE PROPOSTE DOCUFILM COLLETTIVO</t>
  </si>
  <si>
    <t>AZIONE 1 - A) - NOMINA COMMISSIONE VALUTAZIONE PROGETTI</t>
  </si>
  <si>
    <t>Z3F3749647</t>
  </si>
  <si>
    <t>Z2D374D60F</t>
  </si>
  <si>
    <t>AZIONE 3 - B) - CORSO FORMAZIONE EFFETTI VISIVI - ORGANIZZAZIONE DIDATTICA</t>
  </si>
  <si>
    <t>ZF9374D623</t>
  </si>
  <si>
    <t>ZCA374D637</t>
  </si>
  <si>
    <t>AZIONE 3 - B) - CORSO FORMAZIONE EFFETTI VISIVI - LOCAZIONE AULA CORSO</t>
  </si>
  <si>
    <t>AZIONE 3 - B) - CORSO FORMAZIONE EFFETTI VISIVI - ALLESTIMENTO AULA CORSO</t>
  </si>
  <si>
    <t>ZE737D7925</t>
  </si>
  <si>
    <t>AZIONE 1 - B) - IMPLEMENTAZIONE PIATTAFORMA LET'S MOVIE</t>
  </si>
  <si>
    <t>Z5237D7A2A</t>
  </si>
  <si>
    <t>Z06380CC56</t>
  </si>
  <si>
    <t>AZIONE 3 - B) CORSO FORMAZIONE EFFETTI VISIVI - EVENTO FINE CORSO</t>
  </si>
  <si>
    <t>ZAD37D7B29</t>
  </si>
  <si>
    <t>Z113816B32</t>
  </si>
  <si>
    <t>Z603816BE6</t>
  </si>
  <si>
    <t>Z703816C4A</t>
  </si>
  <si>
    <t>Z3C3816DF6</t>
  </si>
  <si>
    <t>123</t>
  </si>
  <si>
    <t>ERMES MULTIMEDIA</t>
  </si>
  <si>
    <t>ITADVICE COOPERATIVA</t>
  </si>
  <si>
    <t>GOLDENART</t>
  </si>
  <si>
    <t>COMETA GROUP</t>
  </si>
  <si>
    <t>LA LOCANDA DEL CERRIGLIO - LUPA SRL</t>
  </si>
  <si>
    <t>CRISTALDI FILM</t>
  </si>
  <si>
    <t>ANNA CAMERLINGO</t>
  </si>
  <si>
    <t>INTRAMOVIES</t>
  </si>
  <si>
    <t>ANELE</t>
  </si>
  <si>
    <t>AZIONE 1 - A) - ACQUISTO CONTENUTI E MATERIALI AUDIOVISIVI - SEZ. DOCUMENTARI</t>
  </si>
  <si>
    <t>AZIONE 2 - PROMOZIONE - D) - CELEBRAZIONI ROSI - PUBBLICAZIONE DIARI</t>
  </si>
  <si>
    <t>AZIONE 2 - PROMOZIONE E) - INCARICO SVOLGIMENTO RICERCA DI MERCATO</t>
  </si>
  <si>
    <t>AZIONE 2 - PROMOZIONE D) - CELEBRAZIONI ROSI - ALLOGGIO TORINO</t>
  </si>
  <si>
    <t xml:space="preserve">AZIONE 2 - PROMOZIONE D) - CELEBRAZIONI ROSI - NOLEGGIO COPIA FILM </t>
  </si>
  <si>
    <t>AZIONE 2 - PROMOZIONE D) - CELEBRAZIONI ROSI - LIGHT LUNCH 18/11/2022</t>
  </si>
  <si>
    <t>95102033C9 [SIMOG 8816155]</t>
  </si>
  <si>
    <t>FATTURA</t>
  </si>
  <si>
    <t>POLIZZA</t>
  </si>
  <si>
    <t>AZIONE 2 - NASTRI D'ARGENTO II - LOCATION + CONTO TERZI</t>
  </si>
  <si>
    <t>20/05-24/06/2022</t>
  </si>
  <si>
    <t>01/06-24/06/2022</t>
  </si>
  <si>
    <t>NOTULA</t>
  </si>
  <si>
    <t>ALBANE COMMUNICATION</t>
  </si>
  <si>
    <t>ZA1385E204</t>
  </si>
  <si>
    <t>LA SCIALUPPA (GF AURORA)</t>
  </si>
  <si>
    <t>Z40389AA11</t>
  </si>
  <si>
    <t>RISTORANTE L'EUROPEO DI ALFONSO MATTOZZI</t>
  </si>
  <si>
    <t>ALPIRESORT (BONAFOUS)</t>
  </si>
  <si>
    <t>SEMITOURIST</t>
  </si>
  <si>
    <t>convenzione</t>
  </si>
  <si>
    <t>verifica</t>
  </si>
  <si>
    <t>PROCEDURA</t>
  </si>
  <si>
    <t>125</t>
  </si>
  <si>
    <t>AZIONE 2 - PROMOZIONE D) - CELEBRAZIONI ROSI - CENA 18/11/2022</t>
  </si>
  <si>
    <t>DI SARNO GROUP</t>
  </si>
  <si>
    <t>124</t>
  </si>
  <si>
    <t>Z5A38985EF</t>
  </si>
  <si>
    <t>AZIONE 2 - PROMOZIONE D) - CELEBRAZIONI ROSI - NOLEGGIO CON CONDUCENTE</t>
  </si>
  <si>
    <t>INCARICO DIREZIONE LAVORI ADEGUAMENTO FUNZIONALE EDIFICIO D - DISTRETTO CAMPANO AUDIOVISIVO</t>
  </si>
  <si>
    <t>Z803816F9F</t>
  </si>
  <si>
    <t>AZIONE 2 - PROMOZIONE D) - CELEBRAZIONI ROSI - SERVIZI DI PROMOZIONE E MARKETING</t>
  </si>
  <si>
    <t>103</t>
  </si>
  <si>
    <t>ZD13816FE2</t>
  </si>
  <si>
    <t>110</t>
  </si>
  <si>
    <t>AZIONE 2 - PROMOZIONE D) - CELEBRAZIONI ROSI - ASSISTENZA TECNICA CONVEGNO 18/11/2022</t>
  </si>
  <si>
    <t>ZC138452C4</t>
  </si>
  <si>
    <t>AZIONE 2 - PROMOZIONE D) - CELEBRAZIONI ROSI - CENA 17/11/2022</t>
  </si>
  <si>
    <t>122</t>
  </si>
  <si>
    <t>Z2D3816ED2</t>
  </si>
  <si>
    <t>AZIONE 2 - PROMOZIONE D) - CELEBRAZIONI ROSI - TRASFERIMENTO NAPOLI - TORINO A/R</t>
  </si>
  <si>
    <t>AZIONE 2 - PROMOZIONE D) - CELEBRAZIONI ROSI - TRASFERIMENTO NAPOLI - ROMA A/R</t>
  </si>
  <si>
    <t>90</t>
  </si>
  <si>
    <t>GRANDI ATTRATTORI</t>
  </si>
  <si>
    <t>PROMOZIONE TURISTICA III</t>
  </si>
  <si>
    <t>PROCIDA CAPITALE DELLA CULTURA</t>
  </si>
  <si>
    <t>Z6C3847C91</t>
  </si>
  <si>
    <t>Z583854513</t>
  </si>
  <si>
    <t>Z6E384E8F5</t>
  </si>
  <si>
    <t>ANTEPRIMA L'OMBRA DI CARAVAGGIO (06-11-2022) - SERVIZI DI PROMOZIONE</t>
  </si>
  <si>
    <t>ANTEPRIMA L'OMBRA DI CARAVAGGIO (06-11-2022) - SERVIZI DI OSPITALITA'</t>
  </si>
  <si>
    <t>ANTEPRIMA L'OMBRA DI CARAVAGGIO (06-11-2022) - CENA 6/11/2022</t>
  </si>
  <si>
    <t>Z73385457D</t>
  </si>
  <si>
    <t>ANTEPRIMA L'OMBRA DI CARAVAGGIO (06-11-2022) - ACQUISTO BIGLIETTI SALA</t>
  </si>
  <si>
    <t>Z2038544B0</t>
  </si>
  <si>
    <t>Z31384E834</t>
  </si>
  <si>
    <t>ANTEPRIMA L'OMBRA DI CARAVAGGIO (06-11-2022) - TRASFERIMENTO NAPOLI - ROMA A/R</t>
  </si>
  <si>
    <t>ANTEPRIMA L'OMBRA DI CARAVAGGIO (06-11-2022) - NOLEGGIO CON CONDUCENTE</t>
  </si>
  <si>
    <t>E69D20000490008</t>
  </si>
  <si>
    <t>ZE3387CB69</t>
  </si>
  <si>
    <t>ZED387CC25</t>
  </si>
  <si>
    <t>Z78387CCF7</t>
  </si>
  <si>
    <t>AZIONE 2 - PROMOZIONE C) - PUBBLICAZIONE FOTO COMMISSARIO RICCIARDI - DIRITTI FOTO</t>
  </si>
  <si>
    <t>AZIONE 2 - PROMOZIONE C) - PUBBLICAZIONE FOTO COMMISSARIO RICCIARDI - STAMPA VOLUME</t>
  </si>
  <si>
    <t>Z65387CCBF</t>
  </si>
  <si>
    <t>ZA1393CB14</t>
  </si>
  <si>
    <t>AZIONE 2) VIDEO SCUOLE - LOCAZIONE SPAZI PER PREMIAZIONE</t>
  </si>
  <si>
    <t>LEA DICURSI</t>
  </si>
  <si>
    <t>Z3D3949B70</t>
  </si>
  <si>
    <t>AZIONE 1 - A) - DOCUFILM COLLETTIVO - REALIZZAZIONE</t>
  </si>
  <si>
    <t>AZIONE 1 - A) - DOCUFILM COLLETTIVO - COLLABORAZIONE PER MONTAGGIO FINALE</t>
  </si>
  <si>
    <t>MATTIA D'ANGELO</t>
  </si>
  <si>
    <t>CIRCOLO ARTISTICO POLITECNICO</t>
  </si>
  <si>
    <t xml:space="preserve">RICEVUTA </t>
  </si>
  <si>
    <t>AZIONE 2 - PROMOZIONE C) - PUBBLICAZIONE FOTO COMMISSARIO RICCIARDI - CATERING EVENTO</t>
  </si>
  <si>
    <t>AZIONE 2 - PROMOZIONE C) - PUBBLICAZIONE FOTO COMMISSARIO RICCIARDI - LOCATION EVENTO</t>
  </si>
  <si>
    <t>Z5238E67D6</t>
  </si>
  <si>
    <t>ZAB38E684B</t>
  </si>
  <si>
    <t>ALLESTIMENTI DI PAOLO DI PAOLO DI PAOLO</t>
  </si>
  <si>
    <t xml:space="preserve">FATTURA </t>
  </si>
  <si>
    <t>TOTALE VERSATO</t>
  </si>
  <si>
    <t>ACQUISTO CONTENUTI E MATERIALI AUDIOVISIVI</t>
  </si>
  <si>
    <t>IMPLEMENTAZIONE PIATTAFORMA LET'S MOVIE</t>
  </si>
  <si>
    <t>AZIONE 1</t>
  </si>
  <si>
    <t>AZIONE 2</t>
  </si>
  <si>
    <t>AZIONE 3</t>
  </si>
  <si>
    <t>EVENTI ESPOSITIVI DI PROMOZIONE TURISTICO/TERRITORIALE</t>
  </si>
  <si>
    <t>PROGETTO POC</t>
  </si>
  <si>
    <t>DETTAGLIO AZIONE</t>
  </si>
  <si>
    <t>AZIONE 1 - LA CULTURA NON ISOLA</t>
  </si>
  <si>
    <t>A) REALIZZAZIONE DOCUFILM COLLETTIVO</t>
  </si>
  <si>
    <t>B) REALIZZAZIONE REPORTAGE FOTOGRAFICO</t>
  </si>
  <si>
    <t>AZIONE 2 - A SCUOLA DI CINEMA</t>
  </si>
  <si>
    <t>PREMI ALLE SCUOLE</t>
  </si>
  <si>
    <t>AZIONE 3 - BUONGIORNO PROCIDA</t>
  </si>
  <si>
    <t>TIROCINI FORMATIVI</t>
  </si>
  <si>
    <t>A) ACQUISTO CONTENUTI E MATERIALI AUDIOVISIVI</t>
  </si>
  <si>
    <t>B) IMPLEMENTAZIONE PIATTAFORMA LET'S MOVIE</t>
  </si>
  <si>
    <t>AZIONE 2 - EVENTI</t>
  </si>
  <si>
    <t>AZIONE 3 - FORMAZIONE</t>
  </si>
  <si>
    <t>PROMOZIONE TURIATICA II - GRANDI ATTRATTORI</t>
  </si>
  <si>
    <t>A) PARTECIPAZIONE A FESTIVALE ED EVENTI DI SETTORE</t>
  </si>
  <si>
    <t>B) REALIZZAZIONE EVENTO NATRI D'ARGENTO II^ EDIZIONE</t>
  </si>
  <si>
    <t>D) CELEBRAZIONI CENTENARIO MASCITA FRANCESCO ROSI</t>
  </si>
  <si>
    <t xml:space="preserve">E) RICERCA DI MERCATO </t>
  </si>
  <si>
    <t>C) PUBBLICAZIONE VOLUME FOTO DI SCENA DE "IL COMMISSARIO RICCIARDI"</t>
  </si>
  <si>
    <t>A) PRODUZIONE E MERCATI</t>
  </si>
  <si>
    <t>B) EFFETTI VISIVI</t>
  </si>
  <si>
    <t>A) IMPLEMENTAZIONE E SVILUPPO PIATTAFORMA LET'S MOVIE</t>
  </si>
  <si>
    <t>B) REALIZZAZIONE EVENTO ESPOSITIVO MATERIALI SCENOGRAFICI</t>
  </si>
  <si>
    <t>MODERNISSIMO - ITALIAN INTERNATIONAL FILM</t>
  </si>
  <si>
    <t>ROYAL CONTINENTAL - ERREZETAUNO</t>
  </si>
  <si>
    <t>4-7-11/11/2022</t>
  </si>
  <si>
    <t>PALAZZO FONDI - NINETYNINE</t>
  </si>
  <si>
    <t>71</t>
  </si>
  <si>
    <t>70</t>
  </si>
  <si>
    <t>80-M22</t>
  </si>
  <si>
    <t>ZF83767E69</t>
  </si>
  <si>
    <t>81-M22</t>
  </si>
  <si>
    <t>BAR PALAZZO FONDI - GUMA</t>
  </si>
  <si>
    <t>*1-22</t>
  </si>
  <si>
    <t>2 DEL 19/04/2022</t>
  </si>
  <si>
    <t>AZIONE 1 - A) - ACQUISTO CONTENUTI E MATERIALI AUDIOVISIVI - SEZ. LUNGOMETRAGGI E SERIE - LOTTO 1</t>
  </si>
  <si>
    <t>AZIONE 1 - A) - ACQUISTO CONTENUTI E MATERIALI AUDIOVISIVI - SEZ. LUNGOMETRAGGI E SERIE - LOTTO 2</t>
  </si>
  <si>
    <t>AZIONE 1 - A) - ACQUISTO CONTENUTI E MATERIALI AUDIOVISIVI - SEZ. LUNGOMETRAGGI E SERIE - LOTTO 3</t>
  </si>
  <si>
    <t>AZIONE 1 - A) - ACQUISTO CONTENUTI E MATERIALI AUDIOVISIVI - SEZ. LUNGOMETRAGGI E SERIE - LOTTO 4</t>
  </si>
  <si>
    <t>AZIONE 1 - A) - ACQUISTO CONTENUTI E MATERIALI AUDIOVISIVI - SEZ. LUNGOMETRAGGI E SERIE - LOTTO 5</t>
  </si>
  <si>
    <t>AZIONE 3 - B) - CORSO FORMAZIONE EFFETTI VISIVI - CABLAGGIO INTERNET</t>
  </si>
  <si>
    <t>AZIONE 3 - B) - CORSO FORMAZIONE EFFETTI VISIVI - CONNESSIONE INTERNET</t>
  </si>
  <si>
    <t>1 DEL 09/03/2022</t>
  </si>
  <si>
    <t>2 DEL 14/04/2022</t>
  </si>
  <si>
    <t>TOTALE DOVUTO</t>
  </si>
  <si>
    <t>NETTO A VERSARE</t>
  </si>
  <si>
    <t>11 DEL 17/05/2022</t>
  </si>
  <si>
    <t>18 DEL 30/06/2022</t>
  </si>
  <si>
    <t>NUMERO E DATA FATTURE</t>
  </si>
  <si>
    <t>IMPORTO</t>
  </si>
  <si>
    <t>DATA PAGAMENTI</t>
  </si>
  <si>
    <t>1 DEL 04/07/2022</t>
  </si>
  <si>
    <t>2 DELL'08/08/2022</t>
  </si>
  <si>
    <t>3 DEL 19/09/2022</t>
  </si>
  <si>
    <t>5 DELL'11/10/2022</t>
  </si>
  <si>
    <t>6 DEL 22/11/2022</t>
  </si>
  <si>
    <t>7 DEL 19/12/2022</t>
  </si>
  <si>
    <t>1 DEL 12/01/2021</t>
  </si>
  <si>
    <t>OFFICINE GRAFICHE GIANNINI E FIGLI</t>
  </si>
  <si>
    <t>ZAE3816F46</t>
  </si>
  <si>
    <t>AZIONE 2 - PROMOZIONE - SERVIZI DI PROMOZIONE E MARKETING</t>
  </si>
  <si>
    <t>91</t>
  </si>
  <si>
    <t>MAD ENTERTEINMENT</t>
  </si>
  <si>
    <t>in attesa di fattura</t>
  </si>
  <si>
    <t>AZIONE 2 - PROMOZIONE A) - FESTIVAL - ACCOMPAGNAMENTO AI MERCATI</t>
  </si>
  <si>
    <t>CONTROLLO II LIVELLO PIANO CINEMA 2020/2021</t>
  </si>
  <si>
    <t>PIANO CINEMA 2022</t>
  </si>
  <si>
    <t>1 DEL 04/04/2022</t>
  </si>
  <si>
    <t>FRANCESCA CONTI</t>
  </si>
  <si>
    <t>PROCIDA HALL - SCOTTO DI RINALDI AUSILIA GIOVANNA</t>
  </si>
  <si>
    <t>36 DEL 22/09/2022</t>
  </si>
  <si>
    <t>37 DEL 10/10/2022</t>
  </si>
  <si>
    <t xml:space="preserve">STUDIO CAMPOBASSO </t>
  </si>
  <si>
    <t>230 DEL 27/06/2022</t>
  </si>
  <si>
    <t>50 DEL 18/01/2023</t>
  </si>
  <si>
    <t>20 DEL 19/12/2022</t>
  </si>
  <si>
    <t>227 DEL 18/03/2022</t>
  </si>
  <si>
    <t>240 DEL 13/03/2022</t>
  </si>
  <si>
    <t>338 DEL 19/04/2022</t>
  </si>
  <si>
    <t>non saldato - vedi nota</t>
  </si>
  <si>
    <t>78 DEL 13/05/2022</t>
  </si>
  <si>
    <t>432 DEL 13/05/2022</t>
  </si>
  <si>
    <t>3 DEL 22/04/2022</t>
  </si>
  <si>
    <t>7 DEL 19/05/2022</t>
  </si>
  <si>
    <t>FORNITORE/AGGIUDICATARIO</t>
  </si>
  <si>
    <t>NOTA</t>
  </si>
  <si>
    <t>VEDI NOTA 1</t>
  </si>
  <si>
    <t>VEDI NOTA 2</t>
  </si>
  <si>
    <t>VEDI NOTA 3</t>
  </si>
  <si>
    <t>VEDI NOTA 4</t>
  </si>
  <si>
    <t>VEDI NOTA 5</t>
  </si>
  <si>
    <t>VEDI NOTA 6</t>
  </si>
  <si>
    <t>VEDI NOTA 7</t>
  </si>
  <si>
    <t>VEDI NOTA 8</t>
  </si>
  <si>
    <t>VEDI NOTA 9</t>
  </si>
  <si>
    <t>VEDI NOTA 10</t>
  </si>
  <si>
    <t>VEDI NOTA 11</t>
  </si>
  <si>
    <t>5 DEL 24/03/2022</t>
  </si>
  <si>
    <t>7 DEL 01/05/2022</t>
  </si>
  <si>
    <t>9 DEL 01/06/2022</t>
  </si>
  <si>
    <t>13 DELL'08/08/2022</t>
  </si>
  <si>
    <t>15 DEL 01/09/2022</t>
  </si>
  <si>
    <t>19 DEL 03/10/2022</t>
  </si>
  <si>
    <t>21 DELL'08/11/2022</t>
  </si>
  <si>
    <t>12 DEL 04/07/2022</t>
  </si>
  <si>
    <t>47 DEL 18/06/2022</t>
  </si>
  <si>
    <t>C.V.=001610000000209135</t>
  </si>
  <si>
    <t>BOLLETTINO C/BILL</t>
  </si>
  <si>
    <t>VEDI NOTA 12</t>
  </si>
  <si>
    <t>237 DEL 21/11/2022</t>
  </si>
  <si>
    <t>238 DEL 21/11/2022</t>
  </si>
  <si>
    <t>1102 DEL 21/11/2022</t>
  </si>
  <si>
    <t>1103 DEL 21/11/2022</t>
  </si>
  <si>
    <t>1104 DEL 21/11/2022</t>
  </si>
  <si>
    <t>1106 DEL 21/11/2022</t>
  </si>
  <si>
    <t>PRENOTAZIONE TRASFERIMENTI DELEGAZIONI</t>
  </si>
  <si>
    <t>1) PARALLELO 41 PER IL FILM "LA GIUNTA"</t>
  </si>
  <si>
    <t>2) MEDITERRANEA PER IL FILM "NOI CE LA SIAMO CAVATA"</t>
  </si>
  <si>
    <t>3) MAD ENTERTEINMENT - MOSAICON PER IL FILM "NAPOLI MAGICA"</t>
  </si>
  <si>
    <t>27/05-03/06/2022</t>
  </si>
  <si>
    <t>9409 155 855 [SIMOG 8727005]</t>
  </si>
  <si>
    <t>9409 188 392 [SIMOG 8727005]</t>
  </si>
  <si>
    <t>9409 200 D76 [SIMOG 8727005]</t>
  </si>
  <si>
    <t>9409 213 832 [SIMOG 8727005]</t>
  </si>
  <si>
    <t>9409 236 B2C [SIMOG 8727005]</t>
  </si>
  <si>
    <t>AFFIDAMENTO DIRETTO PREVIA VALUTAZIONE PREVENTIVI EX ART. 36, II COMMA, LETT. B)</t>
  </si>
  <si>
    <t>AFFIDAMENTO DIRETTO EX ART. 36, II COMMA, LETT. A)</t>
  </si>
  <si>
    <t>PROCEDURA APERTA</t>
  </si>
  <si>
    <t>PROCEDURA NEGOZIATA SENZA BANDO EX ART. 63 (ACQUISTO DI RAPPRESENTAZIONE ARTISTICA)</t>
  </si>
  <si>
    <t>PROCEDURA NEGOZIATA SENZA BANDO EX ART. 63 (PRESENZA DI DIRITTI DI ESCLUSIVA)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</si>
</sst>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9"/>
      <name val="Franklin Gothic Book"/>
      <family val="2"/>
    </font>
    <font>
      <sz val="9"/>
      <color rgb="FFFF0000"/>
      <name val="Franklin Gothic Book"/>
      <family val="2"/>
    </font>
    <font>
      <sz val="8"/>
      <color theme="1"/>
      <name val="Franklin Gothic Book"/>
      <family val="2"/>
    </font>
    <font>
      <sz val="9"/>
      <color rgb="FF000000"/>
      <name val="Franklin Gothic Book"/>
      <family val="2"/>
    </font>
    <font>
      <i/>
      <sz val="10"/>
      <color rgb="FFFF0000"/>
      <name val="Calibri"/>
      <family val="2"/>
      <scheme val="minor"/>
    </font>
    <font>
      <sz val="8"/>
      <name val="Franklin Gothic Book"/>
      <family val="2"/>
    </font>
    <font>
      <b/>
      <sz val="11"/>
      <color theme="1"/>
      <name val="Calibri"/>
      <family val="2"/>
      <scheme val="minor"/>
    </font>
    <font>
      <i/>
      <sz val="9"/>
      <color rgb="FFFF0000"/>
      <name val="Franklin Gothic Book"/>
      <family val="2"/>
    </font>
    <font>
      <i/>
      <sz val="9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Fill="1" applyBorder="1"/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left"/>
    </xf>
    <xf numFmtId="0" fontId="0" fillId="0" borderId="1" xfId="0" applyBorder="1"/>
    <xf numFmtId="4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4" fontId="1" fillId="0" borderId="2" xfId="0" applyNumberFormat="1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4" fontId="5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4" fontId="1" fillId="0" borderId="3" xfId="0" applyNumberFormat="1" applyFont="1" applyFill="1" applyBorder="1"/>
    <xf numFmtId="0" fontId="0" fillId="0" borderId="0" xfId="0" applyBorder="1"/>
    <xf numFmtId="44" fontId="1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4" fontId="1" fillId="2" borderId="5" xfId="0" applyNumberFormat="1" applyFont="1" applyFill="1" applyBorder="1"/>
    <xf numFmtId="44" fontId="1" fillId="2" borderId="6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left"/>
    </xf>
    <xf numFmtId="0" fontId="1" fillId="0" borderId="0" xfId="0" applyFont="1" applyFill="1" applyBorder="1"/>
    <xf numFmtId="0" fontId="4" fillId="0" borderId="1" xfId="0" applyFont="1" applyFill="1" applyBorder="1" applyAlignment="1">
      <alignment horizontal="right"/>
    </xf>
    <xf numFmtId="44" fontId="4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44" fontId="3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44" fontId="3" fillId="3" borderId="1" xfId="0" applyNumberFormat="1" applyFont="1" applyFill="1" applyBorder="1"/>
    <xf numFmtId="14" fontId="8" fillId="0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44" fontId="1" fillId="3" borderId="1" xfId="0" applyNumberFormat="1" applyFont="1" applyFill="1" applyBorder="1"/>
    <xf numFmtId="0" fontId="3" fillId="0" borderId="2" xfId="0" applyFont="1" applyFill="1" applyBorder="1" applyAlignment="1">
      <alignment horizontal="center"/>
    </xf>
    <xf numFmtId="14" fontId="1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44" fontId="4" fillId="3" borderId="1" xfId="0" applyNumberFormat="1" applyFont="1" applyFill="1" applyBorder="1"/>
    <xf numFmtId="0" fontId="1" fillId="3" borderId="7" xfId="0" applyFont="1" applyFill="1" applyBorder="1"/>
    <xf numFmtId="0" fontId="2" fillId="3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0" fillId="3" borderId="3" xfId="0" applyFill="1" applyBorder="1"/>
    <xf numFmtId="0" fontId="0" fillId="3" borderId="2" xfId="0" applyFill="1" applyBorder="1"/>
    <xf numFmtId="0" fontId="2" fillId="2" borderId="1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0" fillId="0" borderId="3" xfId="0" applyBorder="1"/>
    <xf numFmtId="0" fontId="1" fillId="0" borderId="1" xfId="0" applyFont="1" applyFill="1" applyBorder="1" applyAlignment="1">
      <alignment horizontal="right"/>
    </xf>
    <xf numFmtId="0" fontId="1" fillId="3" borderId="0" xfId="0" applyFont="1" applyFill="1" applyBorder="1"/>
    <xf numFmtId="0" fontId="11" fillId="0" borderId="3" xfId="0" applyFont="1" applyFill="1" applyBorder="1"/>
    <xf numFmtId="0" fontId="11" fillId="0" borderId="1" xfId="0" applyFont="1" applyFill="1" applyBorder="1"/>
    <xf numFmtId="0" fontId="1" fillId="0" borderId="7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12" xfId="0" applyFont="1" applyFill="1" applyBorder="1"/>
    <xf numFmtId="0" fontId="2" fillId="0" borderId="15" xfId="0" applyFont="1" applyFill="1" applyBorder="1"/>
    <xf numFmtId="14" fontId="1" fillId="0" borderId="2" xfId="0" applyNumberFormat="1" applyFont="1" applyFill="1" applyBorder="1" applyAlignment="1">
      <alignment horizontal="right" vertical="center"/>
    </xf>
    <xf numFmtId="14" fontId="1" fillId="0" borderId="3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9"/>
  <sheetViews>
    <sheetView tabSelected="1" topLeftCell="G34" workbookViewId="0">
      <selection activeCell="J70" sqref="J70"/>
    </sheetView>
  </sheetViews>
  <sheetFormatPr defaultRowHeight="15" x14ac:dyDescent="0.25"/>
  <cols>
    <col min="2" max="2" width="42.7109375" customWidth="1"/>
    <col min="3" max="3" width="75" customWidth="1"/>
    <col min="4" max="4" width="29.28515625" customWidth="1"/>
    <col min="5" max="5" width="19" style="14" customWidth="1"/>
    <col min="6" max="6" width="16.42578125" style="14" customWidth="1"/>
    <col min="7" max="7" width="16.140625" customWidth="1"/>
    <col min="8" max="8" width="14.7109375" customWidth="1"/>
    <col min="9" max="9" width="49.5703125" customWidth="1"/>
    <col min="10" max="10" width="73.85546875" customWidth="1"/>
    <col min="11" max="11" width="15.42578125" customWidth="1"/>
    <col min="12" max="12" width="20.5703125" customWidth="1"/>
    <col min="13" max="13" width="11.85546875" customWidth="1"/>
    <col min="14" max="14" width="14.42578125" customWidth="1"/>
    <col min="15" max="15" width="12.140625" bestFit="1" customWidth="1"/>
    <col min="16" max="16" width="13.5703125" customWidth="1"/>
    <col min="17" max="17" width="23" customWidth="1"/>
  </cols>
  <sheetData>
    <row r="2" spans="2:17" x14ac:dyDescent="0.25">
      <c r="B2" s="11" t="s">
        <v>2</v>
      </c>
      <c r="C2" s="11" t="s">
        <v>3</v>
      </c>
      <c r="D2" s="11" t="s">
        <v>11</v>
      </c>
      <c r="E2" s="11" t="s">
        <v>15</v>
      </c>
      <c r="F2" s="11" t="s">
        <v>41</v>
      </c>
      <c r="G2" s="11" t="s">
        <v>92</v>
      </c>
      <c r="H2" s="11" t="s">
        <v>6</v>
      </c>
      <c r="I2" s="12" t="s">
        <v>5</v>
      </c>
      <c r="J2" s="12" t="s">
        <v>162</v>
      </c>
      <c r="K2" s="12" t="s">
        <v>7</v>
      </c>
      <c r="L2" s="12" t="s">
        <v>1</v>
      </c>
      <c r="M2" s="12" t="s">
        <v>4</v>
      </c>
      <c r="N2" s="12" t="s">
        <v>8</v>
      </c>
      <c r="O2" s="12" t="s">
        <v>9</v>
      </c>
      <c r="P2" s="12" t="s">
        <v>0</v>
      </c>
      <c r="Q2" s="12" t="s">
        <v>10</v>
      </c>
    </row>
    <row r="3" spans="2:17" x14ac:dyDescent="0.25">
      <c r="B3" s="22" t="s">
        <v>12</v>
      </c>
      <c r="C3" s="27" t="s">
        <v>17</v>
      </c>
      <c r="D3" s="22" t="s">
        <v>184</v>
      </c>
      <c r="E3" s="20" t="s">
        <v>63</v>
      </c>
      <c r="F3" s="19">
        <v>3</v>
      </c>
      <c r="G3" s="8">
        <v>6</v>
      </c>
      <c r="H3" s="9">
        <v>44588</v>
      </c>
      <c r="I3" s="3" t="s">
        <v>16</v>
      </c>
      <c r="J3" s="3" t="s">
        <v>352</v>
      </c>
      <c r="K3" s="5" t="s">
        <v>147</v>
      </c>
      <c r="L3" s="83" t="s">
        <v>313</v>
      </c>
      <c r="M3" s="10" t="s">
        <v>77</v>
      </c>
      <c r="N3" s="16">
        <v>55000</v>
      </c>
      <c r="O3" s="16">
        <f>+N3/100*22</f>
        <v>12100</v>
      </c>
      <c r="P3" s="16">
        <f t="shared" ref="P3:P15" si="0">SUM(N3:O3)</f>
        <v>67100</v>
      </c>
      <c r="Q3" s="85" t="s">
        <v>306</v>
      </c>
    </row>
    <row r="4" spans="2:17" x14ac:dyDescent="0.25">
      <c r="B4" s="22" t="s">
        <v>13</v>
      </c>
      <c r="C4" s="28" t="s">
        <v>18</v>
      </c>
      <c r="D4" s="18" t="s">
        <v>14</v>
      </c>
      <c r="E4" s="19" t="s">
        <v>64</v>
      </c>
      <c r="F4" s="19">
        <v>4</v>
      </c>
      <c r="G4" s="19">
        <v>5</v>
      </c>
      <c r="H4" s="20">
        <v>44585</v>
      </c>
      <c r="I4" s="7" t="s">
        <v>19</v>
      </c>
      <c r="J4" s="7" t="str">
        <f>+J3</f>
        <v>AFFIDAMENTO DIRETTO PREVIA VALUTAZIONE PREVENTIVI EX ART. 36, II COMMA, LETT. B)</v>
      </c>
      <c r="K4" s="5" t="s">
        <v>147</v>
      </c>
      <c r="L4" s="83" t="s">
        <v>314</v>
      </c>
      <c r="M4" s="10" t="s">
        <v>77</v>
      </c>
      <c r="N4" s="16">
        <v>40000</v>
      </c>
      <c r="O4" s="16">
        <f>+N4/100*22</f>
        <v>8800</v>
      </c>
      <c r="P4" s="16">
        <f t="shared" si="0"/>
        <v>48800</v>
      </c>
      <c r="Q4" s="85" t="str">
        <f>+Q3</f>
        <v>non saldato - vedi nota</v>
      </c>
    </row>
    <row r="5" spans="2:17" x14ac:dyDescent="0.25">
      <c r="B5" s="22" t="s">
        <v>66</v>
      </c>
      <c r="C5" s="28" t="s">
        <v>65</v>
      </c>
      <c r="D5" s="18" t="s">
        <v>185</v>
      </c>
      <c r="E5" s="19" t="s">
        <v>62</v>
      </c>
      <c r="F5" s="19">
        <v>9</v>
      </c>
      <c r="G5" s="19">
        <v>18</v>
      </c>
      <c r="H5" s="20">
        <v>44641</v>
      </c>
      <c r="I5" s="7" t="s">
        <v>20</v>
      </c>
      <c r="J5" s="7" t="s">
        <v>353</v>
      </c>
      <c r="K5" s="21" t="s">
        <v>147</v>
      </c>
      <c r="L5" s="83" t="s">
        <v>315</v>
      </c>
      <c r="M5" s="10" t="str">
        <f>+M4</f>
        <v>***</v>
      </c>
      <c r="N5" s="16">
        <f>2000*9</f>
        <v>18000</v>
      </c>
      <c r="O5" s="16">
        <f>+N5/10</f>
        <v>1800</v>
      </c>
      <c r="P5" s="16">
        <f t="shared" si="0"/>
        <v>19800</v>
      </c>
      <c r="Q5" s="10">
        <v>44881</v>
      </c>
    </row>
    <row r="6" spans="2:17" x14ac:dyDescent="0.25">
      <c r="B6" s="22" t="s">
        <v>67</v>
      </c>
      <c r="C6" s="28" t="s">
        <v>292</v>
      </c>
      <c r="D6" s="22" t="s">
        <v>293</v>
      </c>
      <c r="E6" s="20" t="s">
        <v>77</v>
      </c>
      <c r="F6" s="20" t="s">
        <v>77</v>
      </c>
      <c r="G6" s="19">
        <v>10</v>
      </c>
      <c r="H6" s="20">
        <v>44623</v>
      </c>
      <c r="I6" s="7" t="s">
        <v>21</v>
      </c>
      <c r="J6" s="7" t="str">
        <f>+J5</f>
        <v>AFFIDAMENTO DIRETTO EX ART. 36, II COMMA, LETT. A)</v>
      </c>
      <c r="K6" s="5" t="s">
        <v>147</v>
      </c>
      <c r="L6" s="83" t="s">
        <v>316</v>
      </c>
      <c r="M6" s="10" t="str">
        <f>+M5</f>
        <v>***</v>
      </c>
      <c r="N6" s="16">
        <f>7000+(7000/100*4)</f>
        <v>7280</v>
      </c>
      <c r="O6" s="16">
        <f>+N6/100*22</f>
        <v>1601.6</v>
      </c>
      <c r="P6" s="16">
        <f t="shared" si="0"/>
        <v>8881.6</v>
      </c>
      <c r="Q6" s="85" t="str">
        <f>+Q4</f>
        <v>non saldato - vedi nota</v>
      </c>
    </row>
    <row r="7" spans="2:17" x14ac:dyDescent="0.25">
      <c r="B7" s="7" t="s">
        <v>69</v>
      </c>
      <c r="C7" s="28" t="s">
        <v>71</v>
      </c>
      <c r="D7" s="26" t="str">
        <f>+D3</f>
        <v>PROMOZIONE TURISTICA III</v>
      </c>
      <c r="E7" s="20" t="str">
        <f>+E3</f>
        <v>E29J21002400002</v>
      </c>
      <c r="F7" s="20" t="str">
        <f>+F6</f>
        <v>***</v>
      </c>
      <c r="G7" s="19">
        <v>11</v>
      </c>
      <c r="H7" s="20">
        <v>44624</v>
      </c>
      <c r="I7" s="7" t="s">
        <v>22</v>
      </c>
      <c r="J7" s="7" t="s">
        <v>355</v>
      </c>
      <c r="K7" s="5" t="s">
        <v>147</v>
      </c>
      <c r="L7" s="15">
        <v>2</v>
      </c>
      <c r="M7" s="13">
        <v>44663</v>
      </c>
      <c r="N7" s="16">
        <v>12000</v>
      </c>
      <c r="O7" s="16">
        <v>0</v>
      </c>
      <c r="P7" s="16">
        <f t="shared" si="0"/>
        <v>12000</v>
      </c>
      <c r="Q7" s="10">
        <v>44684</v>
      </c>
    </row>
    <row r="8" spans="2:17" x14ac:dyDescent="0.25">
      <c r="B8" s="7" t="s">
        <v>70</v>
      </c>
      <c r="C8" s="28" t="s">
        <v>72</v>
      </c>
      <c r="D8" s="26" t="str">
        <f t="shared" ref="D8:E10" si="1">+D7</f>
        <v>PROMOZIONE TURISTICA III</v>
      </c>
      <c r="E8" s="20" t="str">
        <f t="shared" si="1"/>
        <v>E29J21002400002</v>
      </c>
      <c r="F8" s="20" t="str">
        <f>+F7</f>
        <v>***</v>
      </c>
      <c r="G8" s="19">
        <v>12</v>
      </c>
      <c r="H8" s="20">
        <f>+H7</f>
        <v>44624</v>
      </c>
      <c r="I8" s="7" t="s">
        <v>23</v>
      </c>
      <c r="J8" s="7" t="str">
        <f>+J6</f>
        <v>AFFIDAMENTO DIRETTO EX ART. 36, II COMMA, LETT. A)</v>
      </c>
      <c r="K8" s="5" t="s">
        <v>147</v>
      </c>
      <c r="L8" s="83" t="s">
        <v>317</v>
      </c>
      <c r="M8" s="10" t="s">
        <v>77</v>
      </c>
      <c r="N8" s="16">
        <v>38000</v>
      </c>
      <c r="O8" s="16">
        <f>+N8/100*22</f>
        <v>8360</v>
      </c>
      <c r="P8" s="16">
        <f t="shared" si="0"/>
        <v>46360</v>
      </c>
      <c r="Q8" s="10">
        <v>44684</v>
      </c>
    </row>
    <row r="9" spans="2:17" x14ac:dyDescent="0.25">
      <c r="B9" s="7" t="s">
        <v>73</v>
      </c>
      <c r="C9" s="28" t="s">
        <v>75</v>
      </c>
      <c r="D9" s="26" t="str">
        <f t="shared" si="1"/>
        <v>PROMOZIONE TURISTICA III</v>
      </c>
      <c r="E9" s="20" t="str">
        <f t="shared" si="1"/>
        <v>E29J21002400002</v>
      </c>
      <c r="F9" s="20" t="str">
        <f>+F8</f>
        <v>***</v>
      </c>
      <c r="G9" s="73">
        <v>13</v>
      </c>
      <c r="H9" s="20">
        <v>44627</v>
      </c>
      <c r="I9" s="34" t="s">
        <v>24</v>
      </c>
      <c r="J9" s="7" t="str">
        <f>+J8</f>
        <v>AFFIDAMENTO DIRETTO EX ART. 36, II COMMA, LETT. A)</v>
      </c>
      <c r="K9" s="5" t="s">
        <v>147</v>
      </c>
      <c r="L9" s="15">
        <v>2</v>
      </c>
      <c r="M9" s="10">
        <v>44650</v>
      </c>
      <c r="N9" s="16">
        <v>500</v>
      </c>
      <c r="O9" s="16">
        <v>110</v>
      </c>
      <c r="P9" s="16">
        <f t="shared" si="0"/>
        <v>610</v>
      </c>
      <c r="Q9" s="10">
        <v>44657</v>
      </c>
    </row>
    <row r="10" spans="2:17" x14ac:dyDescent="0.25">
      <c r="B10" s="7" t="s">
        <v>74</v>
      </c>
      <c r="C10" s="28" t="s">
        <v>76</v>
      </c>
      <c r="D10" s="26" t="str">
        <f t="shared" si="1"/>
        <v>PROMOZIONE TURISTICA III</v>
      </c>
      <c r="E10" s="20" t="str">
        <f t="shared" si="1"/>
        <v>E29J21002400002</v>
      </c>
      <c r="F10" s="19">
        <v>15</v>
      </c>
      <c r="G10" s="19">
        <v>16</v>
      </c>
      <c r="H10" s="20">
        <v>44632</v>
      </c>
      <c r="I10" s="7" t="s">
        <v>25</v>
      </c>
      <c r="J10" s="7" t="str">
        <f>+J9</f>
        <v>AFFIDAMENTO DIRETTO EX ART. 36, II COMMA, LETT. A)</v>
      </c>
      <c r="K10" s="5" t="s">
        <v>147</v>
      </c>
      <c r="L10" s="83" t="s">
        <v>318</v>
      </c>
      <c r="M10" s="10" t="str">
        <f>+M6</f>
        <v>***</v>
      </c>
      <c r="N10" s="16">
        <v>396.74</v>
      </c>
      <c r="O10" s="16">
        <v>2.16</v>
      </c>
      <c r="P10" s="16">
        <f t="shared" si="0"/>
        <v>398.90000000000003</v>
      </c>
      <c r="Q10" s="10">
        <v>44679</v>
      </c>
    </row>
    <row r="11" spans="2:17" x14ac:dyDescent="0.25">
      <c r="B11" s="7" t="s">
        <v>78</v>
      </c>
      <c r="C11" s="28" t="s">
        <v>81</v>
      </c>
      <c r="D11" s="18" t="str">
        <f>+D5</f>
        <v>PROCIDA CAPITALE DELLA CULTURA</v>
      </c>
      <c r="E11" s="19" t="str">
        <f>+E5</f>
        <v>B99I21000080003</v>
      </c>
      <c r="F11" s="19">
        <v>17</v>
      </c>
      <c r="G11" s="19">
        <v>22</v>
      </c>
      <c r="H11" s="20">
        <v>44644</v>
      </c>
      <c r="I11" s="7" t="s">
        <v>26</v>
      </c>
      <c r="J11" s="7" t="str">
        <f>+J10</f>
        <v>AFFIDAMENTO DIRETTO EX ART. 36, II COMMA, LETT. A)</v>
      </c>
      <c r="K11" s="5" t="s">
        <v>152</v>
      </c>
      <c r="L11" s="83" t="s">
        <v>319</v>
      </c>
      <c r="M11" s="10" t="s">
        <v>77</v>
      </c>
      <c r="N11" s="16">
        <v>25000</v>
      </c>
      <c r="O11" s="16">
        <v>0</v>
      </c>
      <c r="P11" s="16">
        <f t="shared" si="0"/>
        <v>25000</v>
      </c>
      <c r="Q11" s="10">
        <v>44672</v>
      </c>
    </row>
    <row r="12" spans="2:17" x14ac:dyDescent="0.25">
      <c r="B12" s="6">
        <v>9154283150</v>
      </c>
      <c r="C12" s="29" t="s">
        <v>209</v>
      </c>
      <c r="D12" s="7" t="str">
        <f t="shared" ref="D12:E14" si="2">+D11</f>
        <v>PROCIDA CAPITALE DELLA CULTURA</v>
      </c>
      <c r="E12" s="5" t="str">
        <f t="shared" si="2"/>
        <v>B99I21000080003</v>
      </c>
      <c r="F12" s="5">
        <v>21</v>
      </c>
      <c r="G12" s="5">
        <v>24</v>
      </c>
      <c r="H12" s="10">
        <v>44656</v>
      </c>
      <c r="I12" s="7" t="s">
        <v>27</v>
      </c>
      <c r="J12" s="7" t="s">
        <v>354</v>
      </c>
      <c r="K12" s="5" t="s">
        <v>147</v>
      </c>
      <c r="L12" s="83" t="s">
        <v>320</v>
      </c>
      <c r="M12" s="10" t="s">
        <v>77</v>
      </c>
      <c r="N12" s="16">
        <v>210000</v>
      </c>
      <c r="O12" s="16">
        <f>+N12/100*22</f>
        <v>46200</v>
      </c>
      <c r="P12" s="16">
        <f t="shared" si="0"/>
        <v>256200</v>
      </c>
      <c r="Q12" s="85" t="str">
        <f>+Q6</f>
        <v>non saldato - vedi nota</v>
      </c>
    </row>
    <row r="13" spans="2:17" x14ac:dyDescent="0.25">
      <c r="B13" s="7" t="s">
        <v>79</v>
      </c>
      <c r="C13" s="29" t="s">
        <v>111</v>
      </c>
      <c r="D13" s="7" t="str">
        <f t="shared" si="2"/>
        <v>PROCIDA CAPITALE DELLA CULTURA</v>
      </c>
      <c r="E13" s="5" t="str">
        <f t="shared" si="2"/>
        <v>B99I21000080003</v>
      </c>
      <c r="F13" s="10" t="str">
        <f>+F9</f>
        <v>***</v>
      </c>
      <c r="G13" s="5">
        <v>23</v>
      </c>
      <c r="H13" s="10">
        <v>44651</v>
      </c>
      <c r="I13" s="7" t="s">
        <v>36</v>
      </c>
      <c r="J13" s="7" t="str">
        <f>+J11</f>
        <v>AFFIDAMENTO DIRETTO EX ART. 36, II COMMA, LETT. A)</v>
      </c>
      <c r="K13" s="5" t="s">
        <v>147</v>
      </c>
      <c r="L13" s="15">
        <v>3</v>
      </c>
      <c r="M13" s="10">
        <v>44656</v>
      </c>
      <c r="N13" s="16">
        <v>1040</v>
      </c>
      <c r="O13" s="16">
        <v>0</v>
      </c>
      <c r="P13" s="16">
        <f t="shared" si="0"/>
        <v>1040</v>
      </c>
      <c r="Q13" s="10">
        <v>44665</v>
      </c>
    </row>
    <row r="14" spans="2:17" x14ac:dyDescent="0.25">
      <c r="B14" s="7" t="s">
        <v>79</v>
      </c>
      <c r="C14" s="29" t="s">
        <v>111</v>
      </c>
      <c r="D14" s="7" t="str">
        <f t="shared" si="2"/>
        <v>PROCIDA CAPITALE DELLA CULTURA</v>
      </c>
      <c r="E14" s="5" t="str">
        <f t="shared" si="2"/>
        <v>B99I21000080003</v>
      </c>
      <c r="F14" s="10" t="str">
        <f>+F13</f>
        <v>***</v>
      </c>
      <c r="G14" s="5">
        <v>23</v>
      </c>
      <c r="H14" s="10">
        <v>44651</v>
      </c>
      <c r="I14" s="7" t="s">
        <v>295</v>
      </c>
      <c r="J14" s="7" t="str">
        <f>+J13</f>
        <v>AFFIDAMENTO DIRETTO EX ART. 36, II COMMA, LETT. A)</v>
      </c>
      <c r="K14" s="5" t="s">
        <v>147</v>
      </c>
      <c r="L14" s="15">
        <v>1</v>
      </c>
      <c r="M14" s="10">
        <v>44671</v>
      </c>
      <c r="N14" s="16">
        <v>1000</v>
      </c>
      <c r="O14" s="16">
        <v>0</v>
      </c>
      <c r="P14" s="16">
        <f t="shared" si="0"/>
        <v>1000</v>
      </c>
      <c r="Q14" s="10">
        <v>44679</v>
      </c>
    </row>
    <row r="15" spans="2:17" x14ac:dyDescent="0.25">
      <c r="B15" s="7" t="s">
        <v>80</v>
      </c>
      <c r="C15" s="29" t="s">
        <v>85</v>
      </c>
      <c r="D15" s="7" t="s">
        <v>82</v>
      </c>
      <c r="E15" s="5" t="s">
        <v>83</v>
      </c>
      <c r="F15" s="5">
        <v>25</v>
      </c>
      <c r="G15" s="5">
        <v>30</v>
      </c>
      <c r="H15" s="10">
        <v>44665</v>
      </c>
      <c r="I15" s="7" t="s">
        <v>251</v>
      </c>
      <c r="J15" s="7" t="str">
        <f>+J14</f>
        <v>AFFIDAMENTO DIRETTO EX ART. 36, II COMMA, LETT. A)</v>
      </c>
      <c r="K15" s="5" t="s">
        <v>147</v>
      </c>
      <c r="L15" s="5">
        <v>72200023</v>
      </c>
      <c r="M15" s="13">
        <v>44722</v>
      </c>
      <c r="N15" s="16">
        <v>18270.91</v>
      </c>
      <c r="O15" s="16">
        <v>1909.09</v>
      </c>
      <c r="P15" s="16">
        <f t="shared" si="0"/>
        <v>20180</v>
      </c>
      <c r="Q15" s="10" t="s">
        <v>150</v>
      </c>
    </row>
    <row r="16" spans="2:17" x14ac:dyDescent="0.25">
      <c r="B16" s="7" t="s">
        <v>84</v>
      </c>
      <c r="C16" s="29" t="s">
        <v>149</v>
      </c>
      <c r="D16" s="7" t="str">
        <f t="shared" ref="D16:E23" si="3">+D15</f>
        <v>NUOVE STRATEGIE PER IL CINEMA II</v>
      </c>
      <c r="E16" s="5" t="str">
        <f t="shared" si="3"/>
        <v>E69I21000020003</v>
      </c>
      <c r="F16" s="5">
        <v>26</v>
      </c>
      <c r="G16" s="5">
        <v>32</v>
      </c>
      <c r="H16" s="10">
        <v>44669</v>
      </c>
      <c r="I16" s="7" t="s">
        <v>28</v>
      </c>
      <c r="J16" s="7" t="str">
        <f>+J15</f>
        <v>AFFIDAMENTO DIRETTO EX ART. 36, II COMMA, LETT. A)</v>
      </c>
      <c r="K16" s="5" t="s">
        <v>160</v>
      </c>
      <c r="L16" s="5" t="s">
        <v>77</v>
      </c>
      <c r="M16" s="10" t="str">
        <f>+L16</f>
        <v>***</v>
      </c>
      <c r="N16" s="16">
        <f>3000+11815</f>
        <v>14815</v>
      </c>
      <c r="O16" s="16">
        <v>0</v>
      </c>
      <c r="P16" s="16">
        <f t="shared" ref="P16:P69" si="4">SUM(N16:O16)</f>
        <v>14815</v>
      </c>
      <c r="Q16" s="10" t="s">
        <v>346</v>
      </c>
    </row>
    <row r="17" spans="2:17" x14ac:dyDescent="0.25">
      <c r="B17" s="2" t="s">
        <v>86</v>
      </c>
      <c r="C17" s="29" t="s">
        <v>87</v>
      </c>
      <c r="D17" s="2" t="str">
        <f t="shared" si="3"/>
        <v>NUOVE STRATEGIE PER IL CINEMA II</v>
      </c>
      <c r="E17" s="24" t="str">
        <f t="shared" si="3"/>
        <v>E69I21000020003</v>
      </c>
      <c r="F17" s="25">
        <v>27</v>
      </c>
      <c r="G17" s="5">
        <v>33</v>
      </c>
      <c r="H17" s="10">
        <v>44670</v>
      </c>
      <c r="I17" s="7" t="s">
        <v>29</v>
      </c>
      <c r="J17" s="7" t="str">
        <f>+J16</f>
        <v>AFFIDAMENTO DIRETTO EX ART. 36, II COMMA, LETT. A)</v>
      </c>
      <c r="K17" s="5" t="s">
        <v>147</v>
      </c>
      <c r="L17" s="5">
        <v>14</v>
      </c>
      <c r="M17" s="13">
        <v>44733</v>
      </c>
      <c r="N17" s="16">
        <v>2500</v>
      </c>
      <c r="O17" s="16">
        <v>550</v>
      </c>
      <c r="P17" s="16">
        <f t="shared" si="4"/>
        <v>3050</v>
      </c>
      <c r="Q17" s="10">
        <v>44736</v>
      </c>
    </row>
    <row r="18" spans="2:17" x14ac:dyDescent="0.25">
      <c r="B18" s="32" t="s">
        <v>88</v>
      </c>
      <c r="C18" s="29" t="s">
        <v>89</v>
      </c>
      <c r="D18" s="2" t="str">
        <f t="shared" si="3"/>
        <v>NUOVE STRATEGIE PER IL CINEMA II</v>
      </c>
      <c r="E18" s="24" t="str">
        <f t="shared" si="3"/>
        <v>E69I21000020003</v>
      </c>
      <c r="F18" s="25">
        <v>28</v>
      </c>
      <c r="G18" s="5">
        <v>34</v>
      </c>
      <c r="H18" s="10">
        <v>44671</v>
      </c>
      <c r="I18" s="7" t="s">
        <v>30</v>
      </c>
      <c r="J18" s="7" t="str">
        <f>+J17</f>
        <v>AFFIDAMENTO DIRETTO EX ART. 36, II COMMA, LETT. A)</v>
      </c>
      <c r="K18" s="5" t="str">
        <f>+K15</f>
        <v>FATTURA</v>
      </c>
      <c r="L18" s="5">
        <v>130107</v>
      </c>
      <c r="M18" s="13">
        <v>44721</v>
      </c>
      <c r="N18" s="16">
        <v>516</v>
      </c>
      <c r="O18" s="16">
        <v>113.52</v>
      </c>
      <c r="P18" s="16">
        <f t="shared" si="4"/>
        <v>629.52</v>
      </c>
      <c r="Q18" s="10">
        <v>44736</v>
      </c>
    </row>
    <row r="19" spans="2:17" x14ac:dyDescent="0.25">
      <c r="B19" s="2" t="s">
        <v>90</v>
      </c>
      <c r="C19" s="29" t="s">
        <v>91</v>
      </c>
      <c r="D19" s="2" t="str">
        <f t="shared" si="3"/>
        <v>NUOVE STRATEGIE PER IL CINEMA II</v>
      </c>
      <c r="E19" s="24" t="str">
        <f t="shared" si="3"/>
        <v>E69I21000020003</v>
      </c>
      <c r="F19" s="25">
        <v>29</v>
      </c>
      <c r="G19" s="5">
        <v>35</v>
      </c>
      <c r="H19" s="10">
        <v>45039</v>
      </c>
      <c r="I19" s="7" t="s">
        <v>31</v>
      </c>
      <c r="J19" s="7" t="str">
        <f>+J18</f>
        <v>AFFIDAMENTO DIRETTO EX ART. 36, II COMMA, LETT. A)</v>
      </c>
      <c r="K19" s="5" t="s">
        <v>148</v>
      </c>
      <c r="L19" s="5">
        <v>186578287</v>
      </c>
      <c r="M19" s="13">
        <v>44712</v>
      </c>
      <c r="N19" s="16">
        <v>500</v>
      </c>
      <c r="O19" s="16">
        <v>0</v>
      </c>
      <c r="P19" s="16">
        <f t="shared" si="4"/>
        <v>500</v>
      </c>
      <c r="Q19" s="10">
        <v>44712</v>
      </c>
    </row>
    <row r="20" spans="2:17" x14ac:dyDescent="0.25">
      <c r="B20" s="2" t="s">
        <v>94</v>
      </c>
      <c r="C20" s="30" t="s">
        <v>95</v>
      </c>
      <c r="D20" s="2" t="str">
        <f t="shared" si="3"/>
        <v>NUOVE STRATEGIE PER IL CINEMA II</v>
      </c>
      <c r="E20" s="24" t="str">
        <f t="shared" si="3"/>
        <v>E69I21000020003</v>
      </c>
      <c r="F20" s="25">
        <v>36</v>
      </c>
      <c r="G20" s="5">
        <v>37</v>
      </c>
      <c r="H20" s="10">
        <v>45051</v>
      </c>
      <c r="I20" s="7" t="s">
        <v>93</v>
      </c>
      <c r="J20" s="7" t="str">
        <f>+J19</f>
        <v>AFFIDAMENTO DIRETTO EX ART. 36, II COMMA, LETT. A)</v>
      </c>
      <c r="K20" s="5" t="s">
        <v>147</v>
      </c>
      <c r="L20" s="5">
        <v>5091656</v>
      </c>
      <c r="M20" s="13">
        <v>44690</v>
      </c>
      <c r="N20" s="16">
        <v>2925.23</v>
      </c>
      <c r="O20" s="16">
        <v>0</v>
      </c>
      <c r="P20" s="16">
        <f t="shared" si="4"/>
        <v>2925.23</v>
      </c>
      <c r="Q20" s="10">
        <v>44694</v>
      </c>
    </row>
    <row r="21" spans="2:17" x14ac:dyDescent="0.25">
      <c r="B21" s="2" t="s">
        <v>96</v>
      </c>
      <c r="C21" s="30" t="s">
        <v>97</v>
      </c>
      <c r="D21" s="2" t="str">
        <f t="shared" si="3"/>
        <v>NUOVE STRATEGIE PER IL CINEMA II</v>
      </c>
      <c r="E21" s="24" t="str">
        <f t="shared" si="3"/>
        <v>E69I21000020003</v>
      </c>
      <c r="F21" s="25">
        <v>38</v>
      </c>
      <c r="G21" s="1">
        <v>39</v>
      </c>
      <c r="H21" s="4">
        <v>44692</v>
      </c>
      <c r="I21" s="7" t="s">
        <v>32</v>
      </c>
      <c r="J21" s="7" t="str">
        <f>+J20</f>
        <v>AFFIDAMENTO DIRETTO EX ART. 36, II COMMA, LETT. A)</v>
      </c>
      <c r="K21" s="5" t="str">
        <f>+K18</f>
        <v>FATTURA</v>
      </c>
      <c r="L21" s="5">
        <v>1</v>
      </c>
      <c r="M21" s="13">
        <v>44762</v>
      </c>
      <c r="N21" s="16">
        <v>700</v>
      </c>
      <c r="O21" s="16">
        <v>154</v>
      </c>
      <c r="P21" s="16">
        <f t="shared" si="4"/>
        <v>854</v>
      </c>
      <c r="Q21" s="10">
        <v>44767</v>
      </c>
    </row>
    <row r="22" spans="2:17" x14ac:dyDescent="0.25">
      <c r="B22" s="7" t="s">
        <v>98</v>
      </c>
      <c r="C22" s="29" t="s">
        <v>99</v>
      </c>
      <c r="D22" s="2" t="str">
        <f t="shared" si="3"/>
        <v>NUOVE STRATEGIE PER IL CINEMA II</v>
      </c>
      <c r="E22" s="24" t="str">
        <f t="shared" si="3"/>
        <v>E69I21000020003</v>
      </c>
      <c r="F22" s="25">
        <v>40</v>
      </c>
      <c r="G22" s="5">
        <v>41</v>
      </c>
      <c r="H22" s="10">
        <f>+H21</f>
        <v>44692</v>
      </c>
      <c r="I22" s="7" t="str">
        <f>+I10</f>
        <v>SCHILIZZI VIAGGI</v>
      </c>
      <c r="J22" s="7" t="str">
        <f>+J21</f>
        <v>AFFIDAMENTO DIRETTO EX ART. 36, II COMMA, LETT. A)</v>
      </c>
      <c r="K22" s="5" t="str">
        <f>+K18</f>
        <v>FATTURA</v>
      </c>
      <c r="L22" s="47" t="s">
        <v>321</v>
      </c>
      <c r="M22" s="10" t="s">
        <v>77</v>
      </c>
      <c r="N22" s="16">
        <v>2018</v>
      </c>
      <c r="O22" s="16">
        <v>0</v>
      </c>
      <c r="P22" s="16">
        <f t="shared" si="4"/>
        <v>2018</v>
      </c>
      <c r="Q22" s="10">
        <v>44701</v>
      </c>
    </row>
    <row r="23" spans="2:17" x14ac:dyDescent="0.25">
      <c r="B23" s="7" t="s">
        <v>100</v>
      </c>
      <c r="C23" s="29" t="s">
        <v>101</v>
      </c>
      <c r="D23" s="2" t="str">
        <f t="shared" si="3"/>
        <v>NUOVE STRATEGIE PER IL CINEMA II</v>
      </c>
      <c r="E23" s="24" t="str">
        <f t="shared" si="3"/>
        <v>E69I21000020003</v>
      </c>
      <c r="F23" s="25">
        <v>42</v>
      </c>
      <c r="G23" s="5">
        <v>43</v>
      </c>
      <c r="H23" s="10">
        <v>44693</v>
      </c>
      <c r="I23" s="7" t="s">
        <v>153</v>
      </c>
      <c r="J23" s="7" t="str">
        <f>+J22</f>
        <v>AFFIDAMENTO DIRETTO EX ART. 36, II COMMA, LETT. A)</v>
      </c>
      <c r="K23" s="5" t="s">
        <v>147</v>
      </c>
      <c r="L23" s="5">
        <v>1364</v>
      </c>
      <c r="M23" s="13">
        <v>44720</v>
      </c>
      <c r="N23" s="16">
        <v>6000</v>
      </c>
      <c r="O23" s="16">
        <v>0</v>
      </c>
      <c r="P23" s="16">
        <f t="shared" si="4"/>
        <v>6000</v>
      </c>
      <c r="Q23" s="10">
        <v>44736</v>
      </c>
    </row>
    <row r="24" spans="2:17" x14ac:dyDescent="0.25">
      <c r="B24" s="7" t="s">
        <v>102</v>
      </c>
      <c r="C24" s="29" t="s">
        <v>103</v>
      </c>
      <c r="D24" s="2" t="s">
        <v>68</v>
      </c>
      <c r="E24" s="24" t="str">
        <f>+E6</f>
        <v>***</v>
      </c>
      <c r="F24" s="25">
        <v>44</v>
      </c>
      <c r="G24" s="5">
        <v>45</v>
      </c>
      <c r="H24" s="10">
        <v>44699</v>
      </c>
      <c r="I24" s="7" t="s">
        <v>33</v>
      </c>
      <c r="J24" s="7" t="str">
        <f>+J23</f>
        <v>AFFIDAMENTO DIRETTO EX ART. 36, II COMMA, LETT. A)</v>
      </c>
      <c r="K24" s="5" t="str">
        <f>+K23</f>
        <v>FATTURA</v>
      </c>
      <c r="L24" s="47" t="s">
        <v>322</v>
      </c>
      <c r="M24" s="5" t="s">
        <v>77</v>
      </c>
      <c r="N24" s="16">
        <f>1404*7</f>
        <v>9828</v>
      </c>
      <c r="O24" s="16">
        <v>0</v>
      </c>
      <c r="P24" s="16">
        <f t="shared" si="4"/>
        <v>9828</v>
      </c>
      <c r="Q24" s="10">
        <v>44943</v>
      </c>
    </row>
    <row r="25" spans="2:17" x14ac:dyDescent="0.25">
      <c r="B25" s="7" t="s">
        <v>104</v>
      </c>
      <c r="C25" s="30" t="s">
        <v>105</v>
      </c>
      <c r="D25" s="2" t="str">
        <f>+D23</f>
        <v>NUOVE STRATEGIE PER IL CINEMA II</v>
      </c>
      <c r="E25" s="24" t="str">
        <f>+E23</f>
        <v>E69I21000020003</v>
      </c>
      <c r="F25" s="25">
        <v>47</v>
      </c>
      <c r="G25" s="1">
        <v>49</v>
      </c>
      <c r="H25" s="10">
        <v>44707</v>
      </c>
      <c r="I25" s="7" t="s">
        <v>34</v>
      </c>
      <c r="J25" s="7" t="str">
        <f>+J4</f>
        <v>AFFIDAMENTO DIRETTO PREVIA VALUTAZIONE PREVENTIVI EX ART. 36, II COMMA, LETT. B)</v>
      </c>
      <c r="K25" s="5" t="str">
        <f>+K15</f>
        <v>FATTURA</v>
      </c>
      <c r="L25" s="5">
        <v>3</v>
      </c>
      <c r="M25" s="13">
        <v>44716</v>
      </c>
      <c r="N25" s="16">
        <v>33294</v>
      </c>
      <c r="O25" s="16">
        <v>4732.68</v>
      </c>
      <c r="P25" s="16">
        <f t="shared" si="4"/>
        <v>38026.68</v>
      </c>
      <c r="Q25" s="10" t="s">
        <v>151</v>
      </c>
    </row>
    <row r="26" spans="2:17" x14ac:dyDescent="0.25">
      <c r="B26" s="7" t="s">
        <v>106</v>
      </c>
      <c r="C26" s="29" t="s">
        <v>108</v>
      </c>
      <c r="D26" s="2" t="str">
        <f>+D24</f>
        <v>ORDINARIO 2022</v>
      </c>
      <c r="E26" s="24" t="str">
        <f>+E24</f>
        <v>***</v>
      </c>
      <c r="F26" s="25">
        <v>51</v>
      </c>
      <c r="G26" s="5">
        <v>52</v>
      </c>
      <c r="H26" s="10">
        <v>44729</v>
      </c>
      <c r="I26" s="7" t="s">
        <v>107</v>
      </c>
      <c r="J26" s="7" t="str">
        <f>+J24</f>
        <v>AFFIDAMENTO DIRETTO EX ART. 36, II COMMA, LETT. A)</v>
      </c>
      <c r="K26" s="5" t="s">
        <v>147</v>
      </c>
      <c r="L26" s="5">
        <v>50</v>
      </c>
      <c r="M26" s="13">
        <v>44751</v>
      </c>
      <c r="N26" s="16">
        <v>3000</v>
      </c>
      <c r="O26" s="16">
        <v>704</v>
      </c>
      <c r="P26" s="16">
        <f t="shared" si="4"/>
        <v>3704</v>
      </c>
      <c r="Q26" s="10">
        <v>44764</v>
      </c>
    </row>
    <row r="27" spans="2:17" x14ac:dyDescent="0.25">
      <c r="B27" s="7" t="s">
        <v>109</v>
      </c>
      <c r="C27" s="29" t="s">
        <v>169</v>
      </c>
      <c r="D27" s="7" t="str">
        <f>+D4</f>
        <v>DISTRETTO CAMPANO AUDIOVISIVO</v>
      </c>
      <c r="E27" s="5" t="str">
        <f>+E4</f>
        <v>E64E19002220008</v>
      </c>
      <c r="F27" s="5">
        <v>59</v>
      </c>
      <c r="G27" s="5">
        <v>60</v>
      </c>
      <c r="H27" s="10">
        <v>44764</v>
      </c>
      <c r="I27" s="7" t="s">
        <v>35</v>
      </c>
      <c r="J27" s="7" t="str">
        <f>+J24</f>
        <v>AFFIDAMENTO DIRETTO EX ART. 36, II COMMA, LETT. A)</v>
      </c>
      <c r="K27" s="5" t="s">
        <v>147</v>
      </c>
      <c r="L27" s="59" t="s">
        <v>290</v>
      </c>
      <c r="M27" s="10" t="str">
        <f>+M24</f>
        <v>***</v>
      </c>
      <c r="N27" s="16">
        <v>138383.78</v>
      </c>
      <c r="O27" s="16">
        <f>(+N27+(+N27/100*4))/100*22</f>
        <v>31662.208864</v>
      </c>
      <c r="P27" s="16">
        <f t="shared" si="4"/>
        <v>170045.98886400001</v>
      </c>
      <c r="Q27" s="63" t="str">
        <f>+L27</f>
        <v>in attesa di fattura</v>
      </c>
    </row>
    <row r="28" spans="2:17" x14ac:dyDescent="0.25">
      <c r="B28" s="7" t="s">
        <v>110</v>
      </c>
      <c r="C28" s="29" t="s">
        <v>112</v>
      </c>
      <c r="D28" s="2" t="str">
        <f>+D25</f>
        <v>NUOVE STRATEGIE PER IL CINEMA II</v>
      </c>
      <c r="E28" s="24" t="str">
        <f>+E25</f>
        <v>E69I21000020003</v>
      </c>
      <c r="F28" s="10" t="str">
        <f>+F14</f>
        <v>***</v>
      </c>
      <c r="G28" s="5">
        <v>62</v>
      </c>
      <c r="H28" s="10">
        <v>44767</v>
      </c>
      <c r="I28" s="7" t="s">
        <v>36</v>
      </c>
      <c r="J28" s="7" t="str">
        <f>+J27</f>
        <v>AFFIDAMENTO DIRETTO EX ART. 36, II COMMA, LETT. A)</v>
      </c>
      <c r="K28" s="5" t="s">
        <v>147</v>
      </c>
      <c r="L28" s="5">
        <v>7</v>
      </c>
      <c r="M28" s="13">
        <v>44809</v>
      </c>
      <c r="N28" s="16">
        <v>1560</v>
      </c>
      <c r="O28" s="16"/>
      <c r="P28" s="16">
        <f t="shared" si="4"/>
        <v>1560</v>
      </c>
      <c r="Q28" s="10">
        <v>44820</v>
      </c>
    </row>
    <row r="29" spans="2:17" x14ac:dyDescent="0.25">
      <c r="B29" s="7" t="s">
        <v>113</v>
      </c>
      <c r="C29" s="29" t="s">
        <v>115</v>
      </c>
      <c r="D29" s="2" t="str">
        <f>+D28</f>
        <v>NUOVE STRATEGIE PER IL CINEMA II</v>
      </c>
      <c r="E29" s="24" t="str">
        <f>+E28</f>
        <v>E69I21000020003</v>
      </c>
      <c r="F29" s="5">
        <v>63</v>
      </c>
      <c r="G29" s="5">
        <v>68</v>
      </c>
      <c r="H29" s="10">
        <v>44768</v>
      </c>
      <c r="I29" s="7" t="s">
        <v>37</v>
      </c>
      <c r="J29" s="7" t="s">
        <v>356</v>
      </c>
      <c r="K29" s="5" t="s">
        <v>147</v>
      </c>
      <c r="L29" s="86" t="s">
        <v>323</v>
      </c>
      <c r="M29" s="10" t="str">
        <f>+M27</f>
        <v>***</v>
      </c>
      <c r="N29" s="16">
        <v>29929.5</v>
      </c>
      <c r="O29" s="16">
        <f t="shared" ref="O29:O39" si="5">+N29/100*22</f>
        <v>6584.4900000000007</v>
      </c>
      <c r="P29" s="16">
        <f t="shared" si="4"/>
        <v>36513.99</v>
      </c>
      <c r="Q29" s="10">
        <v>44869</v>
      </c>
    </row>
    <row r="30" spans="2:17" x14ac:dyDescent="0.25">
      <c r="B30" s="7" t="s">
        <v>117</v>
      </c>
      <c r="C30" s="31" t="s">
        <v>119</v>
      </c>
      <c r="D30" s="2" t="str">
        <f>+D29</f>
        <v>NUOVE STRATEGIE PER IL CINEMA II</v>
      </c>
      <c r="E30" s="24" t="str">
        <f>+E29</f>
        <v>E69I21000020003</v>
      </c>
      <c r="F30" s="10" t="str">
        <f>+F28</f>
        <v>***</v>
      </c>
      <c r="G30" s="17" t="s">
        <v>38</v>
      </c>
      <c r="H30" s="10">
        <v>44769</v>
      </c>
      <c r="I30" s="7" t="s">
        <v>218</v>
      </c>
      <c r="J30" s="7" t="str">
        <f>+J28</f>
        <v>AFFIDAMENTO DIRETTO EX ART. 36, II COMMA, LETT. A)</v>
      </c>
      <c r="K30" s="5" t="s">
        <v>147</v>
      </c>
      <c r="L30" s="5">
        <v>285</v>
      </c>
      <c r="M30" s="13">
        <v>44845</v>
      </c>
      <c r="N30" s="16">
        <v>625</v>
      </c>
      <c r="O30" s="16">
        <f t="shared" si="5"/>
        <v>137.5</v>
      </c>
      <c r="P30" s="16">
        <f t="shared" si="4"/>
        <v>762.5</v>
      </c>
      <c r="Q30" s="10">
        <v>44869</v>
      </c>
    </row>
    <row r="31" spans="2:17" x14ac:dyDescent="0.25">
      <c r="B31" s="7" t="s">
        <v>116</v>
      </c>
      <c r="C31" s="70" t="s">
        <v>267</v>
      </c>
      <c r="D31" s="2" t="str">
        <f>+D29</f>
        <v>NUOVE STRATEGIE PER IL CINEMA II</v>
      </c>
      <c r="E31" s="24" t="str">
        <f>+E29</f>
        <v>E69I21000020003</v>
      </c>
      <c r="F31" s="5">
        <v>65</v>
      </c>
      <c r="G31" s="17" t="s">
        <v>255</v>
      </c>
      <c r="H31" s="10">
        <v>44804</v>
      </c>
      <c r="I31" s="7" t="s">
        <v>39</v>
      </c>
      <c r="J31" s="7" t="str">
        <f>+J30</f>
        <v>AFFIDAMENTO DIRETTO EX ART. 36, II COMMA, LETT. A)</v>
      </c>
      <c r="K31" s="5" t="s">
        <v>147</v>
      </c>
      <c r="L31" s="5" t="s">
        <v>256</v>
      </c>
      <c r="M31" s="13">
        <v>44833</v>
      </c>
      <c r="N31" s="16">
        <v>2000</v>
      </c>
      <c r="O31" s="16">
        <f t="shared" si="5"/>
        <v>440</v>
      </c>
      <c r="P31" s="16">
        <f t="shared" si="4"/>
        <v>2440</v>
      </c>
      <c r="Q31" s="10">
        <f>+Q30</f>
        <v>44869</v>
      </c>
    </row>
    <row r="32" spans="2:17" x14ac:dyDescent="0.25">
      <c r="B32" s="7" t="s">
        <v>257</v>
      </c>
      <c r="C32" s="70" t="s">
        <v>268</v>
      </c>
      <c r="D32" s="2" t="str">
        <f>+D31</f>
        <v>NUOVE STRATEGIE PER IL CINEMA II</v>
      </c>
      <c r="E32" s="24" t="str">
        <f>+E31</f>
        <v>E69I21000020003</v>
      </c>
      <c r="F32" s="21">
        <v>69</v>
      </c>
      <c r="G32" s="61" t="s">
        <v>254</v>
      </c>
      <c r="H32" s="10">
        <f>+H31</f>
        <v>44804</v>
      </c>
      <c r="I32" s="7" t="str">
        <f>+I31</f>
        <v>NOVACONN</v>
      </c>
      <c r="J32" s="7" t="str">
        <f>+J31</f>
        <v>AFFIDAMENTO DIRETTO EX ART. 36, II COMMA, LETT. A)</v>
      </c>
      <c r="K32" s="5" t="s">
        <v>147</v>
      </c>
      <c r="L32" s="5" t="s">
        <v>258</v>
      </c>
      <c r="M32" s="13">
        <f>+M31</f>
        <v>44833</v>
      </c>
      <c r="N32" s="16">
        <v>450</v>
      </c>
      <c r="O32" s="16">
        <f t="shared" si="5"/>
        <v>99</v>
      </c>
      <c r="P32" s="16">
        <f>SUM(N32:O32)</f>
        <v>549</v>
      </c>
      <c r="Q32" s="10">
        <f>+Q31</f>
        <v>44869</v>
      </c>
    </row>
    <row r="33" spans="2:17" x14ac:dyDescent="0.25">
      <c r="B33" s="6" t="s">
        <v>114</v>
      </c>
      <c r="C33" s="31" t="s">
        <v>118</v>
      </c>
      <c r="D33" s="2" t="str">
        <f t="shared" ref="D33:E35" si="6">+D29</f>
        <v>NUOVE STRATEGIE PER IL CINEMA II</v>
      </c>
      <c r="E33" s="24" t="str">
        <f t="shared" si="6"/>
        <v>E69I21000020003</v>
      </c>
      <c r="F33" s="10" t="str">
        <f>+F28</f>
        <v>***</v>
      </c>
      <c r="G33" s="61" t="s">
        <v>40</v>
      </c>
      <c r="H33" s="62">
        <v>44769</v>
      </c>
      <c r="I33" s="34" t="s">
        <v>253</v>
      </c>
      <c r="J33" s="7" t="str">
        <f>+J32</f>
        <v>AFFIDAMENTO DIRETTO EX ART. 36, II COMMA, LETT. A)</v>
      </c>
      <c r="K33" s="5" t="s">
        <v>147</v>
      </c>
      <c r="L33" s="5">
        <v>46403</v>
      </c>
      <c r="M33" s="13">
        <v>44813</v>
      </c>
      <c r="N33" s="16">
        <v>2450</v>
      </c>
      <c r="O33" s="16">
        <f t="shared" si="5"/>
        <v>539</v>
      </c>
      <c r="P33" s="16">
        <f t="shared" si="4"/>
        <v>2989</v>
      </c>
      <c r="Q33" s="10">
        <v>44833</v>
      </c>
    </row>
    <row r="34" spans="2:17" x14ac:dyDescent="0.25">
      <c r="B34" s="33" t="s">
        <v>347</v>
      </c>
      <c r="C34" s="29" t="s">
        <v>262</v>
      </c>
      <c r="D34" s="2" t="str">
        <f t="shared" si="6"/>
        <v>NUOVE STRATEGIE PER IL CINEMA II</v>
      </c>
      <c r="E34" s="24" t="str">
        <f t="shared" si="6"/>
        <v>E69I21000020003</v>
      </c>
      <c r="F34" s="15" t="s">
        <v>77</v>
      </c>
      <c r="G34" s="17" t="s">
        <v>43</v>
      </c>
      <c r="H34" s="10">
        <v>44820</v>
      </c>
      <c r="I34" s="7" t="s">
        <v>42</v>
      </c>
      <c r="J34" s="7" t="str">
        <f>+J29</f>
        <v>PROCEDURA NEGOZIATA SENZA BANDO EX ART. 63 (PRESENZA DI DIRITTI DI ESCLUSIVA)</v>
      </c>
      <c r="K34" s="5" t="str">
        <f>+K31</f>
        <v>FATTURA</v>
      </c>
      <c r="L34" s="59" t="s">
        <v>290</v>
      </c>
      <c r="M34" s="10" t="s">
        <v>77</v>
      </c>
      <c r="N34" s="16">
        <v>259200</v>
      </c>
      <c r="O34" s="16">
        <f t="shared" si="5"/>
        <v>57024</v>
      </c>
      <c r="P34" s="16">
        <f t="shared" si="4"/>
        <v>316224</v>
      </c>
      <c r="Q34" s="63" t="str">
        <f>+L34</f>
        <v>in attesa di fattura</v>
      </c>
    </row>
    <row r="35" spans="2:17" x14ac:dyDescent="0.25">
      <c r="B35" s="33" t="s">
        <v>348</v>
      </c>
      <c r="C35" s="29" t="s">
        <v>263</v>
      </c>
      <c r="D35" s="2" t="str">
        <f t="shared" si="6"/>
        <v>NUOVE STRATEGIE PER IL CINEMA II</v>
      </c>
      <c r="E35" s="24" t="str">
        <f t="shared" si="6"/>
        <v>E69I21000020003</v>
      </c>
      <c r="F35" s="10" t="str">
        <f>+F30</f>
        <v>***</v>
      </c>
      <c r="G35" s="17" t="s">
        <v>45</v>
      </c>
      <c r="H35" s="10">
        <f>+H34</f>
        <v>44820</v>
      </c>
      <c r="I35" s="7" t="s">
        <v>44</v>
      </c>
      <c r="J35" s="7" t="str">
        <f>+J34</f>
        <v>PROCEDURA NEGOZIATA SENZA BANDO EX ART. 63 (PRESENZA DI DIRITTI DI ESCLUSIVA)</v>
      </c>
      <c r="K35" s="5" t="str">
        <f>+K34</f>
        <v>FATTURA</v>
      </c>
      <c r="L35" s="59" t="str">
        <f>+L34</f>
        <v>in attesa di fattura</v>
      </c>
      <c r="M35" s="10" t="s">
        <v>77</v>
      </c>
      <c r="N35" s="16">
        <v>232000</v>
      </c>
      <c r="O35" s="16">
        <f t="shared" si="5"/>
        <v>51040</v>
      </c>
      <c r="P35" s="16">
        <f t="shared" si="4"/>
        <v>283040</v>
      </c>
      <c r="Q35" s="63" t="s">
        <v>290</v>
      </c>
    </row>
    <row r="36" spans="2:17" x14ac:dyDescent="0.25">
      <c r="B36" s="33" t="s">
        <v>349</v>
      </c>
      <c r="C36" s="29" t="s">
        <v>264</v>
      </c>
      <c r="D36" s="2" t="str">
        <f t="shared" ref="D36:E38" si="7">+D33</f>
        <v>NUOVE STRATEGIE PER IL CINEMA II</v>
      </c>
      <c r="E36" s="24" t="str">
        <f t="shared" si="7"/>
        <v>E69I21000020003</v>
      </c>
      <c r="F36" s="10" t="s">
        <v>77</v>
      </c>
      <c r="G36" s="17" t="s">
        <v>46</v>
      </c>
      <c r="H36" s="10">
        <f>+H35</f>
        <v>44820</v>
      </c>
      <c r="I36" s="7" t="s">
        <v>47</v>
      </c>
      <c r="J36" s="7" t="str">
        <f>+J35</f>
        <v>PROCEDURA NEGOZIATA SENZA BANDO EX ART. 63 (PRESENZA DI DIRITTI DI ESCLUSIVA)</v>
      </c>
      <c r="K36" s="5" t="s">
        <v>147</v>
      </c>
      <c r="L36" s="59" t="str">
        <f>+L35</f>
        <v>in attesa di fattura</v>
      </c>
      <c r="M36" s="10" t="s">
        <v>77</v>
      </c>
      <c r="N36" s="16">
        <v>204800</v>
      </c>
      <c r="O36" s="16">
        <f t="shared" si="5"/>
        <v>45056</v>
      </c>
      <c r="P36" s="16">
        <f t="shared" si="4"/>
        <v>249856</v>
      </c>
      <c r="Q36" s="63" t="s">
        <v>290</v>
      </c>
    </row>
    <row r="37" spans="2:17" x14ac:dyDescent="0.25">
      <c r="B37" s="33" t="s">
        <v>350</v>
      </c>
      <c r="C37" s="29" t="s">
        <v>265</v>
      </c>
      <c r="D37" s="2" t="str">
        <f t="shared" si="7"/>
        <v>NUOVE STRATEGIE PER IL CINEMA II</v>
      </c>
      <c r="E37" s="24" t="str">
        <f t="shared" si="7"/>
        <v>E69I21000020003</v>
      </c>
      <c r="F37" s="10" t="str">
        <f t="shared" ref="F37:F38" si="8">+F33</f>
        <v>***</v>
      </c>
      <c r="G37" s="17" t="s">
        <v>48</v>
      </c>
      <c r="H37" s="10">
        <f>+H36</f>
        <v>44820</v>
      </c>
      <c r="I37" s="7" t="s">
        <v>49</v>
      </c>
      <c r="J37" s="7" t="str">
        <f>+J36</f>
        <v>PROCEDURA NEGOZIATA SENZA BANDO EX ART. 63 (PRESENZA DI DIRITTI DI ESCLUSIVA)</v>
      </c>
      <c r="K37" s="5" t="s">
        <v>147</v>
      </c>
      <c r="L37" s="59" t="str">
        <f>+L36</f>
        <v>in attesa di fattura</v>
      </c>
      <c r="M37" s="10" t="s">
        <v>77</v>
      </c>
      <c r="N37" s="16">
        <v>202800</v>
      </c>
      <c r="O37" s="16">
        <f t="shared" si="5"/>
        <v>44616</v>
      </c>
      <c r="P37" s="16">
        <f t="shared" si="4"/>
        <v>247416</v>
      </c>
      <c r="Q37" s="63" t="s">
        <v>290</v>
      </c>
    </row>
    <row r="38" spans="2:17" x14ac:dyDescent="0.25">
      <c r="B38" s="33" t="s">
        <v>351</v>
      </c>
      <c r="C38" s="29" t="s">
        <v>266</v>
      </c>
      <c r="D38" s="2" t="str">
        <f t="shared" si="7"/>
        <v>NUOVE STRATEGIE PER IL CINEMA II</v>
      </c>
      <c r="E38" s="24" t="str">
        <f t="shared" si="7"/>
        <v>E69I21000020003</v>
      </c>
      <c r="F38" s="10" t="str">
        <f t="shared" si="8"/>
        <v>***</v>
      </c>
      <c r="G38" s="17" t="s">
        <v>50</v>
      </c>
      <c r="H38" s="10">
        <f>+H37</f>
        <v>44820</v>
      </c>
      <c r="I38" s="7" t="s">
        <v>51</v>
      </c>
      <c r="J38" s="7" t="str">
        <f>+J37</f>
        <v>PROCEDURA NEGOZIATA SENZA BANDO EX ART. 63 (PRESENZA DI DIRITTI DI ESCLUSIVA)</v>
      </c>
      <c r="K38" s="5" t="s">
        <v>147</v>
      </c>
      <c r="L38" s="59" t="str">
        <f>+L37</f>
        <v>in attesa di fattura</v>
      </c>
      <c r="M38" s="10" t="s">
        <v>77</v>
      </c>
      <c r="N38" s="16">
        <v>108132.43</v>
      </c>
      <c r="O38" s="16">
        <f t="shared" si="5"/>
        <v>23789.134600000001</v>
      </c>
      <c r="P38" s="16">
        <f t="shared" si="4"/>
        <v>131921.56459999998</v>
      </c>
      <c r="Q38" s="63" t="s">
        <v>290</v>
      </c>
    </row>
    <row r="39" spans="2:17" x14ac:dyDescent="0.25">
      <c r="B39" s="7" t="s">
        <v>120</v>
      </c>
      <c r="C39" s="29" t="s">
        <v>121</v>
      </c>
      <c r="D39" s="2" t="str">
        <f t="shared" ref="D39:E53" si="9">+D38</f>
        <v>NUOVE STRATEGIE PER IL CINEMA II</v>
      </c>
      <c r="E39" s="24" t="str">
        <f t="shared" si="9"/>
        <v>E69I21000020003</v>
      </c>
      <c r="F39" s="5">
        <v>78</v>
      </c>
      <c r="G39" s="17" t="s">
        <v>52</v>
      </c>
      <c r="H39" s="10">
        <v>44840</v>
      </c>
      <c r="I39" s="7" t="s">
        <v>16</v>
      </c>
      <c r="J39" s="7" t="str">
        <f>+J33</f>
        <v>AFFIDAMENTO DIRETTO EX ART. 36, II COMMA, LETT. A)</v>
      </c>
      <c r="K39" s="5" t="s">
        <v>147</v>
      </c>
      <c r="L39" s="59" t="str">
        <f>+L27</f>
        <v>in attesa di fattura</v>
      </c>
      <c r="M39" s="10" t="s">
        <v>77</v>
      </c>
      <c r="N39" s="16">
        <v>39500</v>
      </c>
      <c r="O39" s="16">
        <f t="shared" si="5"/>
        <v>8690</v>
      </c>
      <c r="P39" s="16">
        <f t="shared" si="4"/>
        <v>48190</v>
      </c>
      <c r="Q39" s="63" t="str">
        <f>+Q27</f>
        <v>in attesa di fattura</v>
      </c>
    </row>
    <row r="40" spans="2:17" x14ac:dyDescent="0.25">
      <c r="B40" s="33" t="s">
        <v>122</v>
      </c>
      <c r="C40" s="7" t="s">
        <v>141</v>
      </c>
      <c r="D40" s="2" t="str">
        <f t="shared" si="9"/>
        <v>NUOVE STRATEGIE PER IL CINEMA II</v>
      </c>
      <c r="E40" s="24" t="str">
        <f t="shared" si="9"/>
        <v>E69I21000020003</v>
      </c>
      <c r="F40" s="5">
        <v>79</v>
      </c>
      <c r="G40" s="17" t="s">
        <v>53</v>
      </c>
      <c r="H40" s="10">
        <v>44831</v>
      </c>
      <c r="I40" s="7" t="s">
        <v>54</v>
      </c>
      <c r="J40" s="7" t="str">
        <f>+J39</f>
        <v>AFFIDAMENTO DIRETTO EX ART. 36, II COMMA, LETT. A)</v>
      </c>
      <c r="K40" s="5" t="s">
        <v>147</v>
      </c>
      <c r="L40" s="5">
        <v>368</v>
      </c>
      <c r="M40" s="13">
        <v>44831</v>
      </c>
      <c r="N40" s="16">
        <v>20000</v>
      </c>
      <c r="O40" s="16">
        <v>0</v>
      </c>
      <c r="P40" s="16">
        <f t="shared" si="4"/>
        <v>20000</v>
      </c>
      <c r="Q40" s="10">
        <v>44833</v>
      </c>
    </row>
    <row r="41" spans="2:17" x14ac:dyDescent="0.25">
      <c r="B41" s="7" t="s">
        <v>123</v>
      </c>
      <c r="C41" s="7" t="s">
        <v>124</v>
      </c>
      <c r="D41" s="2" t="str">
        <f t="shared" si="9"/>
        <v>NUOVE STRATEGIE PER IL CINEMA II</v>
      </c>
      <c r="E41" s="24" t="str">
        <f t="shared" si="9"/>
        <v>E69I21000020003</v>
      </c>
      <c r="F41" s="10" t="str">
        <f>+F38</f>
        <v>***</v>
      </c>
      <c r="G41" s="17" t="s">
        <v>55</v>
      </c>
      <c r="H41" s="10">
        <v>44840</v>
      </c>
      <c r="I41" s="34" t="s">
        <v>259</v>
      </c>
      <c r="J41" s="7" t="str">
        <f>+J40</f>
        <v>AFFIDAMENTO DIRETTO EX ART. 36, II COMMA, LETT. A)</v>
      </c>
      <c r="K41" s="5" t="s">
        <v>147</v>
      </c>
      <c r="L41" s="60" t="s">
        <v>260</v>
      </c>
      <c r="M41" s="13">
        <v>44841</v>
      </c>
      <c r="N41" s="16">
        <v>172.73</v>
      </c>
      <c r="O41" s="16">
        <f>+N41/100*22</f>
        <v>38.000599999999999</v>
      </c>
      <c r="P41" s="16">
        <f t="shared" si="4"/>
        <v>210.73059999999998</v>
      </c>
      <c r="Q41" s="10">
        <v>44869</v>
      </c>
    </row>
    <row r="42" spans="2:17" x14ac:dyDescent="0.25">
      <c r="B42" s="7" t="s">
        <v>125</v>
      </c>
      <c r="C42" s="7" t="s">
        <v>142</v>
      </c>
      <c r="D42" s="2" t="str">
        <f t="shared" si="9"/>
        <v>NUOVE STRATEGIE PER IL CINEMA II</v>
      </c>
      <c r="E42" s="24" t="str">
        <f t="shared" si="9"/>
        <v>E69I21000020003</v>
      </c>
      <c r="F42" s="5">
        <v>81</v>
      </c>
      <c r="G42" s="17" t="s">
        <v>56</v>
      </c>
      <c r="H42" s="10">
        <v>44841</v>
      </c>
      <c r="I42" s="7" t="s">
        <v>57</v>
      </c>
      <c r="J42" s="7" t="str">
        <f>+J41</f>
        <v>AFFIDAMENTO DIRETTO EX ART. 36, II COMMA, LETT. A)</v>
      </c>
      <c r="K42" s="5" t="s">
        <v>334</v>
      </c>
      <c r="L42" s="88" t="s">
        <v>333</v>
      </c>
      <c r="M42" s="13">
        <v>44873</v>
      </c>
      <c r="N42" s="16">
        <v>25000</v>
      </c>
      <c r="O42" s="16">
        <v>0</v>
      </c>
      <c r="P42" s="16">
        <f t="shared" si="4"/>
        <v>25000</v>
      </c>
      <c r="Q42" s="10">
        <v>44917</v>
      </c>
    </row>
    <row r="43" spans="2:17" x14ac:dyDescent="0.25">
      <c r="B43" s="7" t="s">
        <v>127</v>
      </c>
      <c r="C43" s="7" t="s">
        <v>143</v>
      </c>
      <c r="D43" s="2" t="str">
        <f>+D42</f>
        <v>NUOVE STRATEGIE PER IL CINEMA II</v>
      </c>
      <c r="E43" s="24" t="str">
        <f>+E42</f>
        <v>E69I21000020003</v>
      </c>
      <c r="F43" s="5">
        <v>87</v>
      </c>
      <c r="G43" s="17" t="s">
        <v>59</v>
      </c>
      <c r="H43" s="10">
        <f>+H45</f>
        <v>44844</v>
      </c>
      <c r="I43" s="7" t="s">
        <v>158</v>
      </c>
      <c r="J43" s="7" t="str">
        <f>+J42</f>
        <v>AFFIDAMENTO DIRETTO EX ART. 36, II COMMA, LETT. A)</v>
      </c>
      <c r="K43" s="5" t="s">
        <v>147</v>
      </c>
      <c r="L43" s="5">
        <v>5</v>
      </c>
      <c r="M43" s="13">
        <v>44887</v>
      </c>
      <c r="N43" s="16">
        <v>187.42</v>
      </c>
      <c r="O43" s="16">
        <v>18.18</v>
      </c>
      <c r="P43" s="16">
        <f t="shared" si="4"/>
        <v>205.6</v>
      </c>
      <c r="Q43" s="10">
        <v>44917</v>
      </c>
    </row>
    <row r="44" spans="2:17" x14ac:dyDescent="0.25">
      <c r="B44" s="7" t="s">
        <v>128</v>
      </c>
      <c r="C44" s="7" t="s">
        <v>144</v>
      </c>
      <c r="D44" s="2" t="str">
        <f t="shared" si="9"/>
        <v>NUOVE STRATEGIE PER IL CINEMA II</v>
      </c>
      <c r="E44" s="24" t="str">
        <f t="shared" si="9"/>
        <v>E69I21000020003</v>
      </c>
      <c r="F44" s="10" t="s">
        <v>77</v>
      </c>
      <c r="G44" s="17" t="s">
        <v>61</v>
      </c>
      <c r="H44" s="10">
        <f>+H43</f>
        <v>44844</v>
      </c>
      <c r="I44" s="7" t="s">
        <v>60</v>
      </c>
      <c r="J44" s="7" t="str">
        <f>+J43</f>
        <v>AFFIDAMENTO DIRETTO EX ART. 36, II COMMA, LETT. A)</v>
      </c>
      <c r="K44" s="5" t="s">
        <v>147</v>
      </c>
      <c r="L44" s="5">
        <v>3</v>
      </c>
      <c r="M44" s="13">
        <v>44907</v>
      </c>
      <c r="N44" s="16">
        <v>20</v>
      </c>
      <c r="O44" s="16">
        <v>4.4000000000000004</v>
      </c>
      <c r="P44" s="16">
        <f t="shared" si="4"/>
        <v>24.4</v>
      </c>
      <c r="Q44" s="10">
        <v>44946</v>
      </c>
    </row>
    <row r="45" spans="2:17" x14ac:dyDescent="0.25">
      <c r="B45" s="7" t="s">
        <v>126</v>
      </c>
      <c r="C45" s="7" t="s">
        <v>180</v>
      </c>
      <c r="D45" s="2" t="str">
        <f t="shared" si="9"/>
        <v>NUOVE STRATEGIE PER IL CINEMA II</v>
      </c>
      <c r="E45" s="24" t="str">
        <f>+E51</f>
        <v>E69I21000020003</v>
      </c>
      <c r="F45" s="10" t="str">
        <f>+F44</f>
        <v>***</v>
      </c>
      <c r="G45" s="17" t="s">
        <v>58</v>
      </c>
      <c r="H45" s="10">
        <v>44844</v>
      </c>
      <c r="I45" s="37" t="s">
        <v>25</v>
      </c>
      <c r="J45" s="7" t="str">
        <f>+J44</f>
        <v>AFFIDAMENTO DIRETTO EX ART. 36, II COMMA, LETT. A)</v>
      </c>
      <c r="K45" s="5" t="str">
        <f>+K53</f>
        <v>FATTURA</v>
      </c>
      <c r="L45" s="5">
        <v>1105</v>
      </c>
      <c r="M45" s="13">
        <v>44886</v>
      </c>
      <c r="N45" s="16">
        <v>302.62</v>
      </c>
      <c r="O45" s="16">
        <v>3.28</v>
      </c>
      <c r="P45" s="16">
        <f t="shared" ref="P45:P51" si="10">SUM(N45:O45)</f>
        <v>305.89999999999998</v>
      </c>
      <c r="Q45" s="10">
        <v>44909</v>
      </c>
    </row>
    <row r="46" spans="2:17" x14ac:dyDescent="0.25">
      <c r="B46" s="7" t="s">
        <v>179</v>
      </c>
      <c r="C46" s="7" t="s">
        <v>181</v>
      </c>
      <c r="D46" s="2" t="str">
        <f t="shared" si="9"/>
        <v>NUOVE STRATEGIE PER IL CINEMA II</v>
      </c>
      <c r="E46" s="24" t="str">
        <f>+E45</f>
        <v>E69I21000020003</v>
      </c>
      <c r="F46" s="10" t="str">
        <f>+F45</f>
        <v>***</v>
      </c>
      <c r="G46" s="17" t="s">
        <v>182</v>
      </c>
      <c r="H46" s="10">
        <f>+H45</f>
        <v>44844</v>
      </c>
      <c r="I46" s="36" t="str">
        <f>+I45</f>
        <v>SCHILIZZI VIAGGI</v>
      </c>
      <c r="J46" s="7" t="str">
        <f>+J45</f>
        <v>AFFIDAMENTO DIRETTO EX ART. 36, II COMMA, LETT. A)</v>
      </c>
      <c r="K46" s="5" t="str">
        <f>+K45</f>
        <v>FATTURA</v>
      </c>
      <c r="L46" s="5">
        <v>1108</v>
      </c>
      <c r="M46" s="13">
        <f>+M45</f>
        <v>44886</v>
      </c>
      <c r="N46" s="16">
        <v>197.36</v>
      </c>
      <c r="O46" s="16">
        <v>1.44</v>
      </c>
      <c r="P46" s="16">
        <f t="shared" si="10"/>
        <v>198.8</v>
      </c>
      <c r="Q46" s="10">
        <f>+Q45</f>
        <v>44909</v>
      </c>
    </row>
    <row r="47" spans="2:17" x14ac:dyDescent="0.25">
      <c r="B47" s="7" t="s">
        <v>286</v>
      </c>
      <c r="C47" s="7" t="s">
        <v>287</v>
      </c>
      <c r="D47" s="2" t="str">
        <f>+D46</f>
        <v>NUOVE STRATEGIE PER IL CINEMA II</v>
      </c>
      <c r="E47" s="24" t="str">
        <f>+E46</f>
        <v>E69I21000020003</v>
      </c>
      <c r="F47" s="10" t="str">
        <f>+F46</f>
        <v>***</v>
      </c>
      <c r="G47" s="17" t="s">
        <v>288</v>
      </c>
      <c r="H47" s="10">
        <f>+H46</f>
        <v>44844</v>
      </c>
      <c r="I47" s="36" t="s">
        <v>289</v>
      </c>
      <c r="J47" s="7" t="str">
        <f>+J38</f>
        <v>PROCEDURA NEGOZIATA SENZA BANDO EX ART. 63 (PRESENZA DI DIRITTI DI ESCLUSIVA)</v>
      </c>
      <c r="K47" s="5" t="str">
        <f>+K46</f>
        <v>FATTURA</v>
      </c>
      <c r="L47" s="59" t="s">
        <v>290</v>
      </c>
      <c r="M47" s="63" t="str">
        <f>+M39</f>
        <v>***</v>
      </c>
      <c r="N47" s="16">
        <v>16393.439999999999</v>
      </c>
      <c r="O47" s="16">
        <f>+N47/100*22</f>
        <v>3606.5567999999994</v>
      </c>
      <c r="P47" s="16">
        <f>SUM(N47:O47)</f>
        <v>19999.996799999997</v>
      </c>
      <c r="Q47" s="63" t="str">
        <f>+L47</f>
        <v>in attesa di fattura</v>
      </c>
    </row>
    <row r="48" spans="2:17" x14ac:dyDescent="0.25">
      <c r="B48" s="22" t="s">
        <v>170</v>
      </c>
      <c r="C48" s="7" t="s">
        <v>171</v>
      </c>
      <c r="D48" s="2" t="str">
        <f>+D46</f>
        <v>NUOVE STRATEGIE PER IL CINEMA II</v>
      </c>
      <c r="E48" s="24" t="str">
        <f>+E46</f>
        <v>E69I21000020003</v>
      </c>
      <c r="F48" s="5">
        <v>92</v>
      </c>
      <c r="G48" s="17" t="s">
        <v>172</v>
      </c>
      <c r="H48" s="10">
        <v>44860</v>
      </c>
      <c r="I48" s="7" t="s">
        <v>131</v>
      </c>
      <c r="J48" s="7" t="str">
        <f>+J46</f>
        <v>AFFIDAMENTO DIRETTO EX ART. 36, II COMMA, LETT. A)</v>
      </c>
      <c r="K48" s="5" t="str">
        <f>+K53</f>
        <v>FATTURA</v>
      </c>
      <c r="L48" s="5">
        <v>4</v>
      </c>
      <c r="M48" s="13">
        <v>44888</v>
      </c>
      <c r="N48" s="16">
        <v>3860</v>
      </c>
      <c r="O48" s="16">
        <v>849.2</v>
      </c>
      <c r="P48" s="16">
        <f t="shared" si="10"/>
        <v>4709.2</v>
      </c>
      <c r="Q48" s="10">
        <v>44917</v>
      </c>
    </row>
    <row r="49" spans="2:17" x14ac:dyDescent="0.25">
      <c r="B49" s="7" t="s">
        <v>173</v>
      </c>
      <c r="C49" s="7" t="s">
        <v>175</v>
      </c>
      <c r="D49" s="2" t="str">
        <f t="shared" si="9"/>
        <v>NUOVE STRATEGIE PER IL CINEMA II</v>
      </c>
      <c r="E49" s="24" t="str">
        <f>+E48</f>
        <v>E69I21000020003</v>
      </c>
      <c r="F49" s="5">
        <v>93</v>
      </c>
      <c r="G49" s="17" t="s">
        <v>174</v>
      </c>
      <c r="H49" s="10">
        <v>44867</v>
      </c>
      <c r="I49" s="7" t="s">
        <v>132</v>
      </c>
      <c r="J49" s="7" t="str">
        <f>+J48</f>
        <v>AFFIDAMENTO DIRETTO EX ART. 36, II COMMA, LETT. A)</v>
      </c>
      <c r="K49" s="5" t="str">
        <f>+K48</f>
        <v>FATTURA</v>
      </c>
      <c r="L49" s="5">
        <v>1327</v>
      </c>
      <c r="M49" s="13">
        <v>44889</v>
      </c>
      <c r="N49" s="16">
        <v>180</v>
      </c>
      <c r="O49" s="16">
        <v>39.6</v>
      </c>
      <c r="P49" s="16">
        <f t="shared" si="10"/>
        <v>219.6</v>
      </c>
      <c r="Q49" s="10">
        <v>44893</v>
      </c>
    </row>
    <row r="50" spans="2:17" x14ac:dyDescent="0.25">
      <c r="B50" s="7" t="s">
        <v>176</v>
      </c>
      <c r="C50" s="7" t="s">
        <v>177</v>
      </c>
      <c r="D50" s="2" t="str">
        <f t="shared" si="9"/>
        <v>NUOVE STRATEGIE PER IL CINEMA II</v>
      </c>
      <c r="E50" s="24" t="str">
        <f>+E49</f>
        <v>E69I21000020003</v>
      </c>
      <c r="F50" s="5">
        <v>95</v>
      </c>
      <c r="G50" s="17" t="s">
        <v>178</v>
      </c>
      <c r="H50" s="10">
        <v>44881</v>
      </c>
      <c r="I50" s="7" t="s">
        <v>155</v>
      </c>
      <c r="J50" s="7" t="str">
        <f>+J49</f>
        <v>AFFIDAMENTO DIRETTO EX ART. 36, II COMMA, LETT. A)</v>
      </c>
      <c r="K50" s="5" t="str">
        <f>+K53</f>
        <v>FATTURA</v>
      </c>
      <c r="L50" s="5">
        <v>25</v>
      </c>
      <c r="M50" s="13">
        <v>44882</v>
      </c>
      <c r="N50" s="16">
        <v>450</v>
      </c>
      <c r="O50" s="16">
        <v>0</v>
      </c>
      <c r="P50" s="16">
        <f t="shared" si="10"/>
        <v>450</v>
      </c>
      <c r="Q50" s="10">
        <v>44882</v>
      </c>
    </row>
    <row r="51" spans="2:17" x14ac:dyDescent="0.25">
      <c r="B51" s="7" t="s">
        <v>129</v>
      </c>
      <c r="C51" s="7" t="s">
        <v>145</v>
      </c>
      <c r="D51" s="2" t="str">
        <f t="shared" si="9"/>
        <v>NUOVE STRATEGIE PER IL CINEMA II</v>
      </c>
      <c r="E51" s="24" t="str">
        <f>+E44</f>
        <v>E69I21000020003</v>
      </c>
      <c r="F51" s="5">
        <v>89</v>
      </c>
      <c r="G51" s="17" t="s">
        <v>130</v>
      </c>
      <c r="H51" s="10">
        <v>44881</v>
      </c>
      <c r="I51" s="34" t="s">
        <v>159</v>
      </c>
      <c r="J51" s="7" t="str">
        <f>+J50</f>
        <v>AFFIDAMENTO DIRETTO EX ART. 36, II COMMA, LETT. A)</v>
      </c>
      <c r="K51" s="5" t="s">
        <v>147</v>
      </c>
      <c r="L51" s="5">
        <v>46</v>
      </c>
      <c r="M51" s="13">
        <v>44893</v>
      </c>
      <c r="N51" s="16">
        <v>700</v>
      </c>
      <c r="O51" s="16">
        <v>70</v>
      </c>
      <c r="P51" s="16">
        <f t="shared" si="10"/>
        <v>770</v>
      </c>
      <c r="Q51" s="10">
        <v>44923</v>
      </c>
    </row>
    <row r="52" spans="2:17" x14ac:dyDescent="0.25">
      <c r="B52" s="7" t="s">
        <v>167</v>
      </c>
      <c r="C52" s="7" t="s">
        <v>168</v>
      </c>
      <c r="D52" s="2" t="str">
        <f t="shared" si="9"/>
        <v>NUOVE STRATEGIE PER IL CINEMA II</v>
      </c>
      <c r="E52" s="24" t="str">
        <f>+E44</f>
        <v>E69I21000020003</v>
      </c>
      <c r="F52" s="15">
        <v>119</v>
      </c>
      <c r="G52" s="17" t="s">
        <v>166</v>
      </c>
      <c r="H52" s="10">
        <f>+H53</f>
        <v>44882</v>
      </c>
      <c r="I52" s="7" t="s">
        <v>165</v>
      </c>
      <c r="J52" s="7" t="str">
        <f>+J51</f>
        <v>AFFIDAMENTO DIRETTO EX ART. 36, II COMMA, LETT. A)</v>
      </c>
      <c r="K52" s="5" t="s">
        <v>147</v>
      </c>
      <c r="L52" s="5">
        <v>577</v>
      </c>
      <c r="M52" s="13">
        <v>44897</v>
      </c>
      <c r="N52" s="16">
        <v>206</v>
      </c>
      <c r="O52" s="16">
        <f>+N52/100*22</f>
        <v>45.32</v>
      </c>
      <c r="P52" s="16">
        <f>+N52+O52</f>
        <v>251.32</v>
      </c>
      <c r="Q52" s="10">
        <v>44917</v>
      </c>
    </row>
    <row r="53" spans="2:17" x14ac:dyDescent="0.25">
      <c r="B53" s="7" t="s">
        <v>156</v>
      </c>
      <c r="C53" s="7" t="s">
        <v>164</v>
      </c>
      <c r="D53" s="2" t="str">
        <f t="shared" si="9"/>
        <v>NUOVE STRATEGIE PER IL CINEMA II</v>
      </c>
      <c r="E53" s="24" t="str">
        <f>+E44</f>
        <v>E69I21000020003</v>
      </c>
      <c r="F53" s="15">
        <v>121</v>
      </c>
      <c r="G53" s="17" t="s">
        <v>163</v>
      </c>
      <c r="H53" s="10">
        <v>44882</v>
      </c>
      <c r="I53" s="7" t="s">
        <v>157</v>
      </c>
      <c r="J53" s="7" t="str">
        <f>+J52</f>
        <v>AFFIDAMENTO DIRETTO EX ART. 36, II COMMA, LETT. A)</v>
      </c>
      <c r="K53" s="5" t="str">
        <f>+K40</f>
        <v>FATTURA</v>
      </c>
      <c r="L53" s="5">
        <v>724</v>
      </c>
      <c r="M53" s="13">
        <v>44883</v>
      </c>
      <c r="N53" s="16">
        <v>750</v>
      </c>
      <c r="O53" s="16">
        <v>75</v>
      </c>
      <c r="P53" s="16">
        <f>SUM(N53:O53)</f>
        <v>825</v>
      </c>
      <c r="Q53" s="10">
        <v>44883</v>
      </c>
    </row>
    <row r="54" spans="2:17" x14ac:dyDescent="0.25">
      <c r="B54" s="7" t="s">
        <v>186</v>
      </c>
      <c r="C54" s="7" t="s">
        <v>189</v>
      </c>
      <c r="D54" s="7" t="s">
        <v>183</v>
      </c>
      <c r="E54" s="5" t="s">
        <v>198</v>
      </c>
      <c r="F54" s="10" t="str">
        <f>+F46</f>
        <v>***</v>
      </c>
      <c r="G54" s="5">
        <v>97</v>
      </c>
      <c r="H54" s="10">
        <v>44859</v>
      </c>
      <c r="I54" s="7" t="s">
        <v>133</v>
      </c>
      <c r="J54" s="7" t="str">
        <f>+J47</f>
        <v>PROCEDURA NEGOZIATA SENZA BANDO EX ART. 63 (PRESENZA DI DIRITTI DI ESCLUSIVA)</v>
      </c>
      <c r="K54" s="5" t="str">
        <f>+K50</f>
        <v>FATTURA</v>
      </c>
      <c r="L54" s="5">
        <v>57</v>
      </c>
      <c r="M54" s="13">
        <v>44880</v>
      </c>
      <c r="N54" s="16">
        <v>1299.6300000000001</v>
      </c>
      <c r="O54" s="16">
        <f>+N54/100*22</f>
        <v>285.91860000000003</v>
      </c>
      <c r="P54" s="16">
        <f t="shared" si="4"/>
        <v>1585.5486000000001</v>
      </c>
      <c r="Q54" s="10">
        <v>44886</v>
      </c>
    </row>
    <row r="55" spans="2:17" x14ac:dyDescent="0.25">
      <c r="B55" s="7" t="s">
        <v>187</v>
      </c>
      <c r="C55" s="7" t="s">
        <v>190</v>
      </c>
      <c r="D55" s="7" t="str">
        <f t="shared" ref="D55:E59" si="11">+D54</f>
        <v>GRANDI ATTRATTORI</v>
      </c>
      <c r="E55" s="5" t="str">
        <f t="shared" si="11"/>
        <v>E69D20000490008</v>
      </c>
      <c r="F55" s="5">
        <v>98</v>
      </c>
      <c r="G55" s="5">
        <v>105</v>
      </c>
      <c r="H55" s="10">
        <v>44862</v>
      </c>
      <c r="I55" s="7" t="s">
        <v>251</v>
      </c>
      <c r="J55" s="7" t="str">
        <f>+J53</f>
        <v>AFFIDAMENTO DIRETTO EX ART. 36, II COMMA, LETT. A)</v>
      </c>
      <c r="K55" s="5" t="str">
        <f t="shared" ref="K55:K60" si="12">+K54</f>
        <v>FATTURA</v>
      </c>
      <c r="L55" s="5"/>
      <c r="M55" s="13"/>
      <c r="N55" s="16">
        <f>1345.45+44+596.55</f>
        <v>1986</v>
      </c>
      <c r="O55" s="16">
        <v>193</v>
      </c>
      <c r="P55" s="16">
        <f t="shared" si="4"/>
        <v>2179</v>
      </c>
      <c r="Q55" s="10" t="s">
        <v>252</v>
      </c>
    </row>
    <row r="56" spans="2:17" x14ac:dyDescent="0.25">
      <c r="B56" s="7" t="s">
        <v>188</v>
      </c>
      <c r="C56" s="7" t="s">
        <v>191</v>
      </c>
      <c r="D56" s="7" t="str">
        <f t="shared" si="11"/>
        <v>GRANDI ATTRATTORI</v>
      </c>
      <c r="E56" s="5" t="str">
        <f t="shared" si="11"/>
        <v>E69D20000490008</v>
      </c>
      <c r="F56" s="5">
        <v>99</v>
      </c>
      <c r="G56" s="5">
        <v>109</v>
      </c>
      <c r="H56" s="10">
        <f>+H55</f>
        <v>44862</v>
      </c>
      <c r="I56" s="7" t="s">
        <v>135</v>
      </c>
      <c r="J56" s="7" t="str">
        <f>+J55</f>
        <v>AFFIDAMENTO DIRETTO EX ART. 36, II COMMA, LETT. A)</v>
      </c>
      <c r="K56" s="5" t="str">
        <f t="shared" si="12"/>
        <v>FATTURA</v>
      </c>
      <c r="L56" s="5">
        <v>77</v>
      </c>
      <c r="M56" s="13">
        <v>44871</v>
      </c>
      <c r="N56" s="16">
        <v>727.27</v>
      </c>
      <c r="O56" s="16">
        <f>+N56/100*22</f>
        <v>159.99939999999998</v>
      </c>
      <c r="P56" s="16">
        <f t="shared" si="4"/>
        <v>887.26939999999991</v>
      </c>
      <c r="Q56" s="10">
        <v>44880</v>
      </c>
    </row>
    <row r="57" spans="2:17" x14ac:dyDescent="0.25">
      <c r="B57" s="7" t="s">
        <v>192</v>
      </c>
      <c r="C57" s="7" t="s">
        <v>193</v>
      </c>
      <c r="D57" s="7" t="str">
        <f t="shared" si="11"/>
        <v>GRANDI ATTRATTORI</v>
      </c>
      <c r="E57" s="5" t="str">
        <f t="shared" si="11"/>
        <v>E69D20000490008</v>
      </c>
      <c r="F57" s="5">
        <v>100</v>
      </c>
      <c r="G57" s="5">
        <v>107</v>
      </c>
      <c r="H57" s="10">
        <f>+H55</f>
        <v>44862</v>
      </c>
      <c r="I57" s="7" t="s">
        <v>250</v>
      </c>
      <c r="J57" s="7" t="str">
        <f>+J56</f>
        <v>AFFIDAMENTO DIRETTO EX ART. 36, II COMMA, LETT. A)</v>
      </c>
      <c r="K57" s="5" t="str">
        <f t="shared" si="12"/>
        <v>FATTURA</v>
      </c>
      <c r="L57" s="5">
        <v>2</v>
      </c>
      <c r="M57" s="13">
        <v>44874</v>
      </c>
      <c r="N57" s="16">
        <v>780</v>
      </c>
      <c r="O57" s="16">
        <f>+N57/100*22</f>
        <v>171.6</v>
      </c>
      <c r="P57" s="16">
        <f t="shared" si="4"/>
        <v>951.6</v>
      </c>
      <c r="Q57" s="10">
        <v>44876</v>
      </c>
    </row>
    <row r="58" spans="2:17" x14ac:dyDescent="0.25">
      <c r="B58" s="7" t="s">
        <v>194</v>
      </c>
      <c r="C58" s="7" t="s">
        <v>196</v>
      </c>
      <c r="D58" s="7" t="str">
        <f t="shared" si="11"/>
        <v>GRANDI ATTRATTORI</v>
      </c>
      <c r="E58" s="5" t="str">
        <f t="shared" si="11"/>
        <v>E69D20000490008</v>
      </c>
      <c r="F58" s="5">
        <v>101</v>
      </c>
      <c r="G58" s="5">
        <v>106</v>
      </c>
      <c r="H58" s="10">
        <f>+H57</f>
        <v>44862</v>
      </c>
      <c r="I58" s="7" t="str">
        <f>+I45</f>
        <v>SCHILIZZI VIAGGI</v>
      </c>
      <c r="J58" s="7" t="str">
        <f>+J57</f>
        <v>AFFIDAMENTO DIRETTO EX ART. 36, II COMMA, LETT. A)</v>
      </c>
      <c r="K58" s="5" t="str">
        <f t="shared" si="12"/>
        <v>FATTURA</v>
      </c>
      <c r="L58" s="5">
        <v>1107</v>
      </c>
      <c r="M58" s="13">
        <v>44886</v>
      </c>
      <c r="N58" s="16">
        <v>2377.79</v>
      </c>
      <c r="O58" s="16">
        <v>0</v>
      </c>
      <c r="P58" s="16">
        <f t="shared" si="4"/>
        <v>2377.79</v>
      </c>
      <c r="Q58" s="10">
        <v>44909</v>
      </c>
    </row>
    <row r="59" spans="2:17" x14ac:dyDescent="0.25">
      <c r="B59" s="7" t="s">
        <v>195</v>
      </c>
      <c r="C59" s="7" t="s">
        <v>197</v>
      </c>
      <c r="D59" s="7" t="str">
        <f t="shared" si="11"/>
        <v>GRANDI ATTRATTORI</v>
      </c>
      <c r="E59" s="5" t="str">
        <f t="shared" si="11"/>
        <v>E69D20000490008</v>
      </c>
      <c r="F59" s="5">
        <v>102</v>
      </c>
      <c r="G59" s="5">
        <v>108</v>
      </c>
      <c r="H59" s="10">
        <f>+H58</f>
        <v>44862</v>
      </c>
      <c r="I59" s="7" t="s">
        <v>134</v>
      </c>
      <c r="J59" s="7" t="str">
        <f>+J58</f>
        <v>AFFIDAMENTO DIRETTO EX ART. 36, II COMMA, LETT. A)</v>
      </c>
      <c r="K59" s="5" t="str">
        <f t="shared" si="12"/>
        <v>FATTURA</v>
      </c>
      <c r="L59" s="5">
        <v>2</v>
      </c>
      <c r="M59" s="13">
        <v>44876</v>
      </c>
      <c r="N59" s="16">
        <v>1200</v>
      </c>
      <c r="O59" s="16">
        <f>+N59/100*22</f>
        <v>264</v>
      </c>
      <c r="P59" s="16">
        <f t="shared" si="4"/>
        <v>1464</v>
      </c>
      <c r="Q59" s="10">
        <v>44880</v>
      </c>
    </row>
    <row r="60" spans="2:17" x14ac:dyDescent="0.25">
      <c r="B60" s="7" t="s">
        <v>154</v>
      </c>
      <c r="C60" s="7" t="s">
        <v>291</v>
      </c>
      <c r="D60" s="2" t="str">
        <f>+D53</f>
        <v>NUOVE STRATEGIE PER IL CINEMA II</v>
      </c>
      <c r="E60" s="24" t="str">
        <f>+E53</f>
        <v>E69I21000020003</v>
      </c>
      <c r="F60" s="10" t="str">
        <f>+F54</f>
        <v>***</v>
      </c>
      <c r="G60" s="5">
        <v>104</v>
      </c>
      <c r="H60" s="10">
        <v>44861</v>
      </c>
      <c r="I60" s="52" t="s">
        <v>25</v>
      </c>
      <c r="J60" s="7" t="str">
        <f>+J59</f>
        <v>AFFIDAMENTO DIRETTO EX ART. 36, II COMMA, LETT. A)</v>
      </c>
      <c r="K60" s="5" t="str">
        <f t="shared" si="12"/>
        <v>FATTURA</v>
      </c>
      <c r="L60" s="47" t="s">
        <v>335</v>
      </c>
      <c r="M60" s="63" t="str">
        <f>+M47</f>
        <v>***</v>
      </c>
      <c r="N60" s="16">
        <f>97.13+729.84+1440+2420.06+360+2423.59</f>
        <v>7470.6200000000008</v>
      </c>
      <c r="O60" s="16">
        <v>191.87</v>
      </c>
      <c r="P60" s="16">
        <f t="shared" si="4"/>
        <v>7662.4900000000007</v>
      </c>
      <c r="Q60" s="10">
        <v>44908</v>
      </c>
    </row>
    <row r="61" spans="2:17" x14ac:dyDescent="0.25">
      <c r="B61" s="7" t="s">
        <v>199</v>
      </c>
      <c r="C61" s="7" t="s">
        <v>144</v>
      </c>
      <c r="D61" s="2" t="str">
        <f>+D53</f>
        <v>NUOVE STRATEGIE PER IL CINEMA II</v>
      </c>
      <c r="E61" s="24" t="str">
        <f>+E53</f>
        <v>E69I21000020003</v>
      </c>
      <c r="F61" s="10" t="str">
        <f>+F60</f>
        <v>***</v>
      </c>
      <c r="G61" s="5">
        <v>112</v>
      </c>
      <c r="H61" s="10">
        <v>44873</v>
      </c>
      <c r="I61" s="7" t="s">
        <v>136</v>
      </c>
      <c r="J61" s="7" t="str">
        <f>+J54</f>
        <v>PROCEDURA NEGOZIATA SENZA BANDO EX ART. 63 (PRESENZA DI DIRITTI DI ESCLUSIVA)</v>
      </c>
      <c r="K61" s="5" t="str">
        <f>+K53</f>
        <v>FATTURA</v>
      </c>
      <c r="L61" s="5">
        <v>61</v>
      </c>
      <c r="M61" s="13">
        <v>44875</v>
      </c>
      <c r="N61" s="16">
        <v>1200</v>
      </c>
      <c r="O61" s="16">
        <v>264</v>
      </c>
      <c r="P61" s="16">
        <f t="shared" si="4"/>
        <v>1464</v>
      </c>
      <c r="Q61" s="10">
        <v>44881</v>
      </c>
    </row>
    <row r="62" spans="2:17" x14ac:dyDescent="0.25">
      <c r="B62" s="7" t="s">
        <v>200</v>
      </c>
      <c r="C62" s="7" t="str">
        <f>+C61</f>
        <v xml:space="preserve">AZIONE 2 - PROMOZIONE D) - CELEBRAZIONI ROSI - NOLEGGIO COPIA FILM </v>
      </c>
      <c r="D62" s="2" t="str">
        <f>+D61</f>
        <v>NUOVE STRATEGIE PER IL CINEMA II</v>
      </c>
      <c r="E62" s="24" t="str">
        <f>+E61</f>
        <v>E69I21000020003</v>
      </c>
      <c r="F62" s="10" t="str">
        <f>+F61</f>
        <v>***</v>
      </c>
      <c r="G62" s="5">
        <v>116</v>
      </c>
      <c r="H62" s="10">
        <f>+H61</f>
        <v>44873</v>
      </c>
      <c r="I62" s="7" t="s">
        <v>138</v>
      </c>
      <c r="J62" s="7" t="str">
        <f>+J61</f>
        <v>PROCEDURA NEGOZIATA SENZA BANDO EX ART. 63 (PRESENZA DI DIRITTI DI ESCLUSIVA)</v>
      </c>
      <c r="K62" s="5" t="str">
        <f>+K61</f>
        <v>FATTURA</v>
      </c>
      <c r="L62" s="5">
        <v>38</v>
      </c>
      <c r="M62" s="13">
        <v>44875</v>
      </c>
      <c r="N62" s="16">
        <v>300</v>
      </c>
      <c r="O62" s="16">
        <v>66</v>
      </c>
      <c r="P62" s="16">
        <f>SUM(N62:O62)</f>
        <v>366</v>
      </c>
      <c r="Q62" s="10">
        <v>44881</v>
      </c>
    </row>
    <row r="63" spans="2:17" x14ac:dyDescent="0.25">
      <c r="B63" s="7" t="s">
        <v>201</v>
      </c>
      <c r="C63" s="7" t="s">
        <v>202</v>
      </c>
      <c r="D63" s="2" t="str">
        <f t="shared" ref="D63:F64" si="13">+D62</f>
        <v>NUOVE STRATEGIE PER IL CINEMA II</v>
      </c>
      <c r="E63" s="24" t="str">
        <f t="shared" si="13"/>
        <v>E69I21000020003</v>
      </c>
      <c r="F63" s="10" t="str">
        <f t="shared" si="13"/>
        <v>***</v>
      </c>
      <c r="G63" s="5">
        <v>113</v>
      </c>
      <c r="H63" s="10">
        <f>+H62</f>
        <v>44873</v>
      </c>
      <c r="I63" s="7" t="s">
        <v>137</v>
      </c>
      <c r="J63" s="7" t="str">
        <f>+J7</f>
        <v>PROCEDURA NEGOZIATA SENZA BANDO EX ART. 63 (ACQUISTO DI RAPPRESENTAZIONE ARTISTICA)</v>
      </c>
      <c r="K63" s="5" t="s">
        <v>147</v>
      </c>
      <c r="L63" s="5">
        <v>1</v>
      </c>
      <c r="M63" s="13">
        <v>44951</v>
      </c>
      <c r="N63" s="16">
        <v>3000</v>
      </c>
      <c r="O63" s="16">
        <v>0</v>
      </c>
      <c r="P63" s="16">
        <f t="shared" si="4"/>
        <v>3000</v>
      </c>
      <c r="Q63" s="10">
        <v>44956</v>
      </c>
    </row>
    <row r="64" spans="2:17" x14ac:dyDescent="0.25">
      <c r="B64" s="7" t="s">
        <v>204</v>
      </c>
      <c r="C64" s="7" t="s">
        <v>203</v>
      </c>
      <c r="D64" s="2" t="str">
        <f t="shared" si="13"/>
        <v>NUOVE STRATEGIE PER IL CINEMA II</v>
      </c>
      <c r="E64" s="24" t="str">
        <f t="shared" si="13"/>
        <v>E69I21000020003</v>
      </c>
      <c r="F64" s="10" t="str">
        <f t="shared" si="13"/>
        <v>***</v>
      </c>
      <c r="G64" s="5">
        <v>114</v>
      </c>
      <c r="H64" s="10">
        <f>+H63</f>
        <v>44873</v>
      </c>
      <c r="I64" s="7" t="s">
        <v>285</v>
      </c>
      <c r="J64" s="7" t="str">
        <f>+J60</f>
        <v>AFFIDAMENTO DIRETTO EX ART. 36, II COMMA, LETT. A)</v>
      </c>
      <c r="K64" s="5" t="s">
        <v>147</v>
      </c>
      <c r="L64" s="5">
        <v>88</v>
      </c>
      <c r="M64" s="13">
        <v>44925</v>
      </c>
      <c r="N64" s="16">
        <v>5900</v>
      </c>
      <c r="O64" s="16">
        <f>+N64/100*22</f>
        <v>1298</v>
      </c>
      <c r="P64" s="16">
        <f>SUM(N64:O64)</f>
        <v>7198</v>
      </c>
      <c r="Q64" s="10">
        <v>44944</v>
      </c>
    </row>
    <row r="65" spans="2:17" x14ac:dyDescent="0.25">
      <c r="B65" s="7" t="s">
        <v>146</v>
      </c>
      <c r="C65" s="7" t="s">
        <v>140</v>
      </c>
      <c r="D65" s="2" t="str">
        <f>+D51</f>
        <v>NUOVE STRATEGIE PER IL CINEMA II</v>
      </c>
      <c r="E65" s="24" t="str">
        <f>+E51</f>
        <v>E69I21000020003</v>
      </c>
      <c r="F65" s="10" t="str">
        <f>+F64</f>
        <v>***</v>
      </c>
      <c r="G65" s="5">
        <v>126</v>
      </c>
      <c r="H65" s="10">
        <v>44889</v>
      </c>
      <c r="I65" s="7" t="s">
        <v>139</v>
      </c>
      <c r="J65" s="7" t="str">
        <f>+J38</f>
        <v>PROCEDURA NEGOZIATA SENZA BANDO EX ART. 63 (PRESENZA DI DIRITTI DI ESCLUSIVA)</v>
      </c>
      <c r="K65" s="5" t="s">
        <v>147</v>
      </c>
      <c r="L65" s="59" t="str">
        <f>+L47</f>
        <v>in attesa di fattura</v>
      </c>
      <c r="M65" s="63" t="str">
        <f>+M60</f>
        <v>***</v>
      </c>
      <c r="N65" s="16">
        <v>190000</v>
      </c>
      <c r="O65" s="16">
        <f>+N65/100*22</f>
        <v>41800</v>
      </c>
      <c r="P65" s="16">
        <f t="shared" si="4"/>
        <v>231800</v>
      </c>
      <c r="Q65" s="63" t="s">
        <v>290</v>
      </c>
    </row>
    <row r="66" spans="2:17" x14ac:dyDescent="0.25">
      <c r="B66" s="7" t="s">
        <v>216</v>
      </c>
      <c r="C66" s="7" t="s">
        <v>214</v>
      </c>
      <c r="D66" s="2" t="str">
        <f>+D65</f>
        <v>NUOVE STRATEGIE PER IL CINEMA II</v>
      </c>
      <c r="E66" s="24" t="str">
        <f>+E65</f>
        <v>E69I21000020003</v>
      </c>
      <c r="F66" s="5">
        <v>128</v>
      </c>
      <c r="G66" s="5">
        <v>132</v>
      </c>
      <c r="H66" s="10">
        <v>44902</v>
      </c>
      <c r="I66" s="7" t="s">
        <v>211</v>
      </c>
      <c r="J66" s="7" t="str">
        <f>+J64</f>
        <v>AFFIDAMENTO DIRETTO EX ART. 36, II COMMA, LETT. A)</v>
      </c>
      <c r="K66" s="5" t="s">
        <v>147</v>
      </c>
      <c r="L66" s="5">
        <v>37</v>
      </c>
      <c r="M66" s="13">
        <v>44917</v>
      </c>
      <c r="N66" s="16">
        <v>1170</v>
      </c>
      <c r="O66" s="16">
        <f>+N66/100*22</f>
        <v>257.39999999999998</v>
      </c>
      <c r="P66" s="16">
        <f t="shared" si="4"/>
        <v>1427.4</v>
      </c>
      <c r="Q66" s="10">
        <v>44946</v>
      </c>
    </row>
    <row r="67" spans="2:17" x14ac:dyDescent="0.25">
      <c r="B67" s="7" t="s">
        <v>217</v>
      </c>
      <c r="C67" s="7" t="s">
        <v>215</v>
      </c>
      <c r="D67" s="2" t="str">
        <f>+D66</f>
        <v>NUOVE STRATEGIE PER IL CINEMA II</v>
      </c>
      <c r="E67" s="24" t="str">
        <f>+E66</f>
        <v>E69I21000020003</v>
      </c>
      <c r="F67" s="5">
        <v>129</v>
      </c>
      <c r="G67" s="5">
        <v>133</v>
      </c>
      <c r="H67" s="10">
        <v>44907</v>
      </c>
      <c r="I67" s="7" t="s">
        <v>212</v>
      </c>
      <c r="J67" s="7" t="str">
        <f>+J66</f>
        <v>AFFIDAMENTO DIRETTO EX ART. 36, II COMMA, LETT. A)</v>
      </c>
      <c r="K67" s="5" t="s">
        <v>213</v>
      </c>
      <c r="L67" s="5" t="s">
        <v>77</v>
      </c>
      <c r="M67" s="13"/>
      <c r="N67" s="16">
        <f>500+100</f>
        <v>600</v>
      </c>
      <c r="O67" s="16"/>
      <c r="P67" s="16">
        <f t="shared" si="4"/>
        <v>600</v>
      </c>
      <c r="Q67" s="10">
        <v>44911</v>
      </c>
    </row>
    <row r="68" spans="2:17" x14ac:dyDescent="0.25">
      <c r="B68" s="7" t="s">
        <v>205</v>
      </c>
      <c r="C68" s="7" t="s">
        <v>206</v>
      </c>
      <c r="D68" s="7" t="str">
        <f>+D5</f>
        <v>PROCIDA CAPITALE DELLA CULTURA</v>
      </c>
      <c r="E68" s="19" t="s">
        <v>62</v>
      </c>
      <c r="F68" s="5">
        <v>131</v>
      </c>
      <c r="G68" s="5">
        <v>135</v>
      </c>
      <c r="H68" s="10">
        <v>44916</v>
      </c>
      <c r="I68" s="7" t="s">
        <v>296</v>
      </c>
      <c r="J68" s="7" t="str">
        <f>+J67</f>
        <v>AFFIDAMENTO DIRETTO EX ART. 36, II COMMA, LETT. A)</v>
      </c>
      <c r="K68" s="5" t="s">
        <v>147</v>
      </c>
      <c r="L68" s="5">
        <v>15</v>
      </c>
      <c r="M68" s="13">
        <v>44917</v>
      </c>
      <c r="N68" s="16">
        <v>800</v>
      </c>
      <c r="O68" s="16">
        <v>176</v>
      </c>
      <c r="P68" s="16">
        <f t="shared" si="4"/>
        <v>976</v>
      </c>
      <c r="Q68" s="10">
        <v>44929</v>
      </c>
    </row>
    <row r="69" spans="2:17" x14ac:dyDescent="0.25">
      <c r="B69" s="7" t="s">
        <v>208</v>
      </c>
      <c r="C69" s="7" t="s">
        <v>210</v>
      </c>
      <c r="D69" s="7" t="str">
        <f>+D68</f>
        <v>PROCIDA CAPITALE DELLA CULTURA</v>
      </c>
      <c r="E69" s="5" t="str">
        <f>+E68</f>
        <v>B99I21000080003</v>
      </c>
      <c r="F69" s="10" t="str">
        <f>+F65</f>
        <v>***</v>
      </c>
      <c r="G69" s="5">
        <v>136</v>
      </c>
      <c r="H69" s="10">
        <v>44918</v>
      </c>
      <c r="I69" s="7" t="s">
        <v>207</v>
      </c>
      <c r="J69" s="7" t="str">
        <f>+J68</f>
        <v>AFFIDAMENTO DIRETTO EX ART. 36, II COMMA, LETT. A)</v>
      </c>
      <c r="K69" s="5" t="str">
        <f>+K66</f>
        <v>FATTURA</v>
      </c>
      <c r="L69" s="5">
        <v>1</v>
      </c>
      <c r="M69" s="13">
        <v>44958</v>
      </c>
      <c r="N69" s="16">
        <v>5000</v>
      </c>
      <c r="O69" s="16">
        <v>0</v>
      </c>
      <c r="P69" s="16">
        <f t="shared" si="4"/>
        <v>5000</v>
      </c>
      <c r="Q69" s="10">
        <v>44964</v>
      </c>
    </row>
    <row r="70" spans="2:17" s="39" customFormat="1" x14ac:dyDescent="0.25">
      <c r="E70" s="41"/>
      <c r="F70" s="41"/>
      <c r="N70" s="40"/>
      <c r="Q70" s="41"/>
    </row>
    <row r="71" spans="2:17" s="39" customFormat="1" ht="15.75" thickBot="1" x14ac:dyDescent="0.3">
      <c r="E71" s="41"/>
      <c r="F71" s="41"/>
      <c r="Q71" s="41"/>
    </row>
    <row r="72" spans="2:17" s="39" customFormat="1" ht="15.75" thickBot="1" x14ac:dyDescent="0.3">
      <c r="B72" s="42"/>
      <c r="C72" s="42"/>
      <c r="D72" s="42"/>
      <c r="E72" s="43"/>
      <c r="F72" s="43"/>
      <c r="G72" s="42"/>
      <c r="H72" s="42"/>
      <c r="I72" s="42"/>
      <c r="J72" s="42"/>
      <c r="K72" s="42"/>
      <c r="L72" s="42"/>
      <c r="M72" s="44" t="s">
        <v>0</v>
      </c>
      <c r="N72" s="45">
        <f>SUM(N3:N71)</f>
        <v>2016645.47</v>
      </c>
      <c r="O72" s="45">
        <f>SUM(O3:O71)</f>
        <v>406693.14886400005</v>
      </c>
      <c r="P72" s="46">
        <f>SUM(P3:P71)</f>
        <v>2423338.6188639998</v>
      </c>
    </row>
    <row r="73" spans="2:17" x14ac:dyDescent="0.25">
      <c r="O73" s="35" t="s">
        <v>161</v>
      </c>
      <c r="P73" s="38">
        <f>+N72+O72</f>
        <v>2423338.6188639998</v>
      </c>
    </row>
    <row r="74" spans="2:17" ht="15.75" thickBot="1" x14ac:dyDescent="0.3">
      <c r="B74" s="105" t="s">
        <v>227</v>
      </c>
      <c r="C74" s="89" t="s">
        <v>228</v>
      </c>
      <c r="D74" s="95"/>
      <c r="E74" s="54"/>
      <c r="F74" s="54"/>
      <c r="O74" s="35"/>
      <c r="P74" s="40"/>
    </row>
    <row r="75" spans="2:17" ht="15.75" thickBot="1" x14ac:dyDescent="0.3">
      <c r="B75" s="108" t="s">
        <v>240</v>
      </c>
      <c r="C75" s="106"/>
      <c r="D75" s="95"/>
      <c r="E75" s="54"/>
      <c r="F75" s="54"/>
      <c r="O75" s="35"/>
      <c r="P75" s="40"/>
    </row>
    <row r="76" spans="2:17" x14ac:dyDescent="0.25">
      <c r="B76" s="107" t="s">
        <v>223</v>
      </c>
      <c r="C76" s="90" t="str">
        <f>+C81</f>
        <v>ACQUISTO CONTENUTI E MATERIALI AUDIOVISIVI</v>
      </c>
      <c r="D76" s="95"/>
      <c r="E76" s="54"/>
      <c r="F76" s="54"/>
      <c r="O76" s="35"/>
      <c r="P76" s="40"/>
    </row>
    <row r="77" spans="2:17" x14ac:dyDescent="0.25">
      <c r="B77" s="116" t="s">
        <v>224</v>
      </c>
      <c r="C77" s="90" t="s">
        <v>248</v>
      </c>
      <c r="D77" s="95"/>
      <c r="E77" s="54"/>
      <c r="F77" s="54"/>
      <c r="O77" s="35"/>
      <c r="P77" s="40"/>
    </row>
    <row r="78" spans="2:17" ht="15.75" thickBot="1" x14ac:dyDescent="0.3">
      <c r="B78" s="117"/>
      <c r="C78" s="91" t="s">
        <v>249</v>
      </c>
      <c r="D78" s="95"/>
      <c r="E78" s="54"/>
      <c r="F78" s="54"/>
      <c r="O78" s="35"/>
      <c r="P78" s="40"/>
    </row>
    <row r="79" spans="2:17" ht="15.75" thickBot="1" x14ac:dyDescent="0.3">
      <c r="B79" s="49"/>
      <c r="C79" s="92"/>
      <c r="D79" s="95"/>
      <c r="E79" s="54"/>
      <c r="F79" s="54"/>
      <c r="O79" s="35"/>
      <c r="P79" s="40"/>
    </row>
    <row r="80" spans="2:17" ht="15.75" thickBot="1" x14ac:dyDescent="0.3">
      <c r="B80" s="111" t="s">
        <v>184</v>
      </c>
      <c r="C80" s="109"/>
      <c r="D80" s="95"/>
      <c r="E80" s="54"/>
      <c r="F80" s="54"/>
      <c r="O80" s="35"/>
      <c r="P80" s="40"/>
    </row>
    <row r="81" spans="2:16" x14ac:dyDescent="0.25">
      <c r="B81" s="110" t="s">
        <v>223</v>
      </c>
      <c r="C81" s="93" t="s">
        <v>221</v>
      </c>
      <c r="D81" s="95"/>
      <c r="E81" s="54"/>
      <c r="F81" s="54"/>
      <c r="O81" s="35"/>
      <c r="P81" s="40"/>
    </row>
    <row r="82" spans="2:16" x14ac:dyDescent="0.25">
      <c r="B82" s="50" t="s">
        <v>224</v>
      </c>
      <c r="C82" s="93" t="s">
        <v>222</v>
      </c>
      <c r="D82" s="95"/>
      <c r="E82" s="54"/>
      <c r="F82" s="54"/>
      <c r="O82" s="35"/>
      <c r="P82" s="40"/>
    </row>
    <row r="83" spans="2:16" ht="15.75" thickBot="1" x14ac:dyDescent="0.3">
      <c r="B83" s="51" t="s">
        <v>225</v>
      </c>
      <c r="C83" s="94" t="s">
        <v>226</v>
      </c>
      <c r="D83" s="95"/>
      <c r="E83" s="54"/>
      <c r="F83" s="54"/>
      <c r="O83" s="35"/>
      <c r="P83" s="40"/>
    </row>
    <row r="84" spans="2:16" ht="15.75" thickBot="1" x14ac:dyDescent="0.3">
      <c r="B84" s="52"/>
      <c r="C84" s="95"/>
      <c r="D84" s="95"/>
      <c r="E84" s="54"/>
      <c r="F84" s="54"/>
      <c r="O84" s="35"/>
      <c r="P84" s="40"/>
    </row>
    <row r="85" spans="2:16" ht="15.75" thickBot="1" x14ac:dyDescent="0.3">
      <c r="B85" s="111" t="s">
        <v>185</v>
      </c>
      <c r="C85" s="109"/>
      <c r="D85" s="95"/>
      <c r="E85" s="54"/>
      <c r="F85" s="54"/>
      <c r="O85" s="35"/>
      <c r="P85" s="40"/>
    </row>
    <row r="86" spans="2:16" x14ac:dyDescent="0.25">
      <c r="B86" s="114" t="s">
        <v>229</v>
      </c>
      <c r="C86" s="93" t="s">
        <v>230</v>
      </c>
      <c r="D86" s="95"/>
      <c r="E86" s="54"/>
      <c r="F86" s="54"/>
      <c r="O86" s="35"/>
      <c r="P86" s="40"/>
    </row>
    <row r="87" spans="2:16" x14ac:dyDescent="0.25">
      <c r="B87" s="115"/>
      <c r="C87" s="93" t="s">
        <v>231</v>
      </c>
      <c r="D87" s="95"/>
      <c r="E87" s="54"/>
      <c r="F87" s="54"/>
      <c r="O87" s="35"/>
      <c r="P87" s="40"/>
    </row>
    <row r="88" spans="2:16" x14ac:dyDescent="0.25">
      <c r="B88" s="48" t="s">
        <v>232</v>
      </c>
      <c r="C88" s="93" t="s">
        <v>233</v>
      </c>
      <c r="D88" s="95"/>
      <c r="E88" s="54"/>
      <c r="F88" s="54"/>
      <c r="O88" s="35"/>
      <c r="P88" s="40"/>
    </row>
    <row r="89" spans="2:16" ht="15.75" thickBot="1" x14ac:dyDescent="0.3">
      <c r="B89" s="53" t="s">
        <v>234</v>
      </c>
      <c r="C89" s="94" t="s">
        <v>235</v>
      </c>
      <c r="D89" s="95"/>
      <c r="E89" s="54"/>
      <c r="F89" s="54"/>
      <c r="O89" s="35"/>
      <c r="P89" s="40"/>
    </row>
    <row r="90" spans="2:16" ht="15.75" thickBot="1" x14ac:dyDescent="0.3">
      <c r="B90" s="52"/>
      <c r="C90" s="95"/>
      <c r="D90" s="95"/>
      <c r="E90" s="54"/>
      <c r="F90" s="54"/>
      <c r="O90" s="35"/>
      <c r="P90" s="40"/>
    </row>
    <row r="91" spans="2:16" ht="15.75" thickBot="1" x14ac:dyDescent="0.3">
      <c r="B91" s="111" t="s">
        <v>82</v>
      </c>
      <c r="C91" s="109"/>
      <c r="D91" s="95"/>
      <c r="E91" s="54"/>
      <c r="F91" s="54"/>
      <c r="O91" s="35"/>
      <c r="P91" s="40"/>
    </row>
    <row r="92" spans="2:16" x14ac:dyDescent="0.25">
      <c r="B92" s="114" t="s">
        <v>223</v>
      </c>
      <c r="C92" s="93" t="s">
        <v>236</v>
      </c>
      <c r="D92" s="95"/>
      <c r="E92" s="54"/>
      <c r="F92" s="54"/>
      <c r="O92" s="35"/>
      <c r="P92" s="40"/>
    </row>
    <row r="93" spans="2:16" x14ac:dyDescent="0.25">
      <c r="B93" s="115"/>
      <c r="C93" s="93" t="s">
        <v>237</v>
      </c>
      <c r="D93" s="95"/>
      <c r="E93" s="54"/>
      <c r="F93" s="54"/>
      <c r="O93" s="35"/>
      <c r="P93" s="40"/>
    </row>
    <row r="94" spans="2:16" x14ac:dyDescent="0.25">
      <c r="B94" s="116" t="s">
        <v>238</v>
      </c>
      <c r="C94" s="93" t="s">
        <v>241</v>
      </c>
      <c r="D94" s="95"/>
      <c r="E94" s="54"/>
      <c r="F94" s="54"/>
      <c r="O94" s="35"/>
      <c r="P94" s="40"/>
    </row>
    <row r="95" spans="2:16" x14ac:dyDescent="0.25">
      <c r="B95" s="114"/>
      <c r="C95" s="93" t="s">
        <v>242</v>
      </c>
      <c r="D95" s="95"/>
      <c r="E95" s="54"/>
      <c r="F95" s="54"/>
      <c r="O95" s="35"/>
      <c r="P95" s="40"/>
    </row>
    <row r="96" spans="2:16" x14ac:dyDescent="0.25">
      <c r="B96" s="114"/>
      <c r="C96" s="93" t="s">
        <v>245</v>
      </c>
      <c r="D96" s="95"/>
      <c r="E96" s="54"/>
      <c r="F96" s="54"/>
      <c r="O96" s="35"/>
      <c r="P96" s="40"/>
    </row>
    <row r="97" spans="1:16" x14ac:dyDescent="0.25">
      <c r="B97" s="114"/>
      <c r="C97" s="93" t="s">
        <v>243</v>
      </c>
      <c r="D97" s="95"/>
      <c r="E97" s="54"/>
      <c r="F97" s="54"/>
      <c r="O97" s="35"/>
      <c r="P97" s="40"/>
    </row>
    <row r="98" spans="1:16" x14ac:dyDescent="0.25">
      <c r="B98" s="115"/>
      <c r="C98" s="93" t="s">
        <v>244</v>
      </c>
      <c r="D98" s="95"/>
      <c r="E98" s="54"/>
      <c r="F98" s="54"/>
      <c r="O98" s="35"/>
      <c r="P98" s="40"/>
    </row>
    <row r="99" spans="1:16" x14ac:dyDescent="0.25">
      <c r="B99" s="50" t="s">
        <v>239</v>
      </c>
      <c r="C99" s="93" t="s">
        <v>246</v>
      </c>
      <c r="D99" s="95"/>
      <c r="E99" s="54"/>
      <c r="F99" s="54"/>
      <c r="O99" s="35"/>
      <c r="P99" s="40"/>
    </row>
    <row r="100" spans="1:16" ht="15.75" thickBot="1" x14ac:dyDescent="0.3">
      <c r="B100" s="51"/>
      <c r="C100" s="94" t="s">
        <v>247</v>
      </c>
      <c r="D100" s="95"/>
      <c r="E100" s="54"/>
      <c r="F100" s="54"/>
      <c r="O100" s="35"/>
      <c r="P100" s="40"/>
    </row>
    <row r="101" spans="1:16" x14ac:dyDescent="0.25">
      <c r="O101" s="35"/>
      <c r="P101" s="40"/>
    </row>
    <row r="102" spans="1:16" ht="15.75" thickBot="1" x14ac:dyDescent="0.3">
      <c r="A102" s="79" t="s">
        <v>312</v>
      </c>
      <c r="B102" s="47" t="s">
        <v>311</v>
      </c>
      <c r="C102" s="47" t="s">
        <v>275</v>
      </c>
      <c r="D102" s="47" t="s">
        <v>276</v>
      </c>
      <c r="E102" s="47" t="s">
        <v>277</v>
      </c>
      <c r="O102" s="35"/>
      <c r="P102" s="40"/>
    </row>
    <row r="103" spans="1:16" ht="15.75" thickBot="1" x14ac:dyDescent="0.3">
      <c r="A103" s="80">
        <v>1</v>
      </c>
      <c r="B103" s="103" t="s">
        <v>16</v>
      </c>
      <c r="C103" s="64"/>
      <c r="D103" s="64"/>
      <c r="E103" s="64"/>
      <c r="O103" s="35"/>
      <c r="P103" s="40"/>
    </row>
    <row r="104" spans="1:16" x14ac:dyDescent="0.25">
      <c r="A104" s="81"/>
      <c r="B104" s="101" t="s">
        <v>147</v>
      </c>
      <c r="C104" s="5" t="s">
        <v>309</v>
      </c>
      <c r="D104" s="16">
        <v>12295.08</v>
      </c>
      <c r="E104" s="13">
        <v>44679</v>
      </c>
      <c r="O104" s="35"/>
      <c r="P104" s="40"/>
    </row>
    <row r="105" spans="1:16" x14ac:dyDescent="0.25">
      <c r="A105" s="65"/>
      <c r="B105" s="101" t="s">
        <v>219</v>
      </c>
      <c r="C105" s="5" t="s">
        <v>310</v>
      </c>
      <c r="D105" s="16">
        <v>12704.92</v>
      </c>
      <c r="E105" s="13">
        <v>44701</v>
      </c>
      <c r="O105" s="35"/>
      <c r="P105" s="40"/>
    </row>
    <row r="106" spans="1:16" x14ac:dyDescent="0.25">
      <c r="A106" s="65"/>
      <c r="B106" s="101" t="s">
        <v>147</v>
      </c>
      <c r="C106" s="5" t="s">
        <v>302</v>
      </c>
      <c r="D106" s="16">
        <v>15000</v>
      </c>
      <c r="E106" s="13">
        <v>44944</v>
      </c>
      <c r="O106" s="35"/>
      <c r="P106" s="40"/>
    </row>
    <row r="107" spans="1:16" x14ac:dyDescent="0.25">
      <c r="A107" s="65"/>
      <c r="B107" s="77"/>
      <c r="C107" s="57" t="s">
        <v>220</v>
      </c>
      <c r="D107" s="58">
        <f>SUM(D104:D106)</f>
        <v>40000</v>
      </c>
      <c r="E107" s="64"/>
      <c r="O107" s="35"/>
      <c r="P107" s="40"/>
    </row>
    <row r="108" spans="1:16" x14ac:dyDescent="0.25">
      <c r="A108" s="65"/>
      <c r="B108" s="77"/>
      <c r="C108" s="57" t="s">
        <v>271</v>
      </c>
      <c r="D108" s="58">
        <v>55000</v>
      </c>
      <c r="E108" s="64"/>
      <c r="O108" s="35"/>
      <c r="P108" s="40"/>
    </row>
    <row r="109" spans="1:16" ht="15.75" thickBot="1" x14ac:dyDescent="0.3">
      <c r="A109" s="82"/>
      <c r="B109" s="77"/>
      <c r="C109" s="55" t="s">
        <v>272</v>
      </c>
      <c r="D109" s="56">
        <f>+D108-D107</f>
        <v>15000</v>
      </c>
      <c r="E109" s="64"/>
      <c r="O109" s="35"/>
      <c r="P109" s="40"/>
    </row>
    <row r="110" spans="1:16" ht="15.75" thickBot="1" x14ac:dyDescent="0.3">
      <c r="A110" s="80">
        <v>2</v>
      </c>
      <c r="B110" s="103" t="s">
        <v>19</v>
      </c>
      <c r="C110" s="64"/>
      <c r="D110" s="64"/>
      <c r="E110" s="64"/>
      <c r="O110" s="35"/>
      <c r="P110" s="40"/>
    </row>
    <row r="111" spans="1:16" x14ac:dyDescent="0.25">
      <c r="A111" s="81"/>
      <c r="B111" s="101" t="str">
        <f>+B104</f>
        <v>FATTURA</v>
      </c>
      <c r="C111" s="5" t="s">
        <v>332</v>
      </c>
      <c r="D111" s="58">
        <v>12480</v>
      </c>
      <c r="E111" s="13">
        <v>44753</v>
      </c>
      <c r="O111" s="35"/>
      <c r="P111" s="40"/>
    </row>
    <row r="112" spans="1:16" x14ac:dyDescent="0.25">
      <c r="A112" s="65"/>
      <c r="B112" s="77"/>
      <c r="C112" s="57" t="s">
        <v>220</v>
      </c>
      <c r="D112" s="58">
        <f>+D111</f>
        <v>12480</v>
      </c>
      <c r="E112" s="66"/>
      <c r="O112" s="35"/>
      <c r="P112" s="40"/>
    </row>
    <row r="113" spans="1:16" x14ac:dyDescent="0.25">
      <c r="A113" s="65"/>
      <c r="B113" s="77"/>
      <c r="C113" s="57" t="s">
        <v>271</v>
      </c>
      <c r="D113" s="58">
        <v>40000</v>
      </c>
      <c r="E113" s="66"/>
      <c r="O113" s="35"/>
      <c r="P113" s="40"/>
    </row>
    <row r="114" spans="1:16" ht="15.75" thickBot="1" x14ac:dyDescent="0.3">
      <c r="A114" s="82"/>
      <c r="B114" s="77"/>
      <c r="C114" s="55" t="s">
        <v>272</v>
      </c>
      <c r="D114" s="56">
        <f>+D113-D112</f>
        <v>27520</v>
      </c>
      <c r="E114" s="66"/>
      <c r="O114" s="35"/>
      <c r="P114" s="40"/>
    </row>
    <row r="115" spans="1:16" ht="15.75" thickBot="1" x14ac:dyDescent="0.3">
      <c r="A115" s="80">
        <v>3</v>
      </c>
      <c r="B115" s="103" t="s">
        <v>20</v>
      </c>
      <c r="C115" s="65"/>
      <c r="D115" s="65"/>
      <c r="E115" s="66"/>
      <c r="O115" s="35"/>
      <c r="P115" s="40"/>
    </row>
    <row r="116" spans="1:16" x14ac:dyDescent="0.25">
      <c r="A116" s="81"/>
      <c r="B116" s="101" t="s">
        <v>147</v>
      </c>
      <c r="C116" s="5" t="s">
        <v>324</v>
      </c>
      <c r="D116" s="16">
        <v>2000</v>
      </c>
      <c r="E116" s="13">
        <v>44672</v>
      </c>
      <c r="O116" s="35"/>
      <c r="P116" s="40"/>
    </row>
    <row r="117" spans="1:16" x14ac:dyDescent="0.25">
      <c r="A117" s="81"/>
      <c r="B117" s="101" t="str">
        <f>+B116</f>
        <v>FATTURA</v>
      </c>
      <c r="C117" s="5" t="s">
        <v>325</v>
      </c>
      <c r="D117" s="16">
        <f>+D116</f>
        <v>2000</v>
      </c>
      <c r="E117" s="13">
        <v>44701</v>
      </c>
      <c r="O117" s="35"/>
      <c r="P117" s="40"/>
    </row>
    <row r="118" spans="1:16" x14ac:dyDescent="0.25">
      <c r="A118" s="81"/>
      <c r="B118" s="101" t="s">
        <v>147</v>
      </c>
      <c r="C118" s="5" t="s">
        <v>326</v>
      </c>
      <c r="D118" s="16">
        <v>2000</v>
      </c>
      <c r="E118" s="13">
        <v>44736</v>
      </c>
      <c r="O118" s="35"/>
      <c r="P118" s="40"/>
    </row>
    <row r="119" spans="1:16" x14ac:dyDescent="0.25">
      <c r="A119" s="81"/>
      <c r="B119" s="101" t="str">
        <f>+B118</f>
        <v>FATTURA</v>
      </c>
      <c r="C119" s="5" t="s">
        <v>331</v>
      </c>
      <c r="D119" s="16">
        <v>2000</v>
      </c>
      <c r="E119" s="13">
        <v>44748</v>
      </c>
      <c r="O119" s="35"/>
      <c r="P119" s="40"/>
    </row>
    <row r="120" spans="1:16" x14ac:dyDescent="0.25">
      <c r="A120" s="81"/>
      <c r="B120" s="101" t="str">
        <f>+B118</f>
        <v>FATTURA</v>
      </c>
      <c r="C120" s="5" t="s">
        <v>327</v>
      </c>
      <c r="D120" s="16">
        <f>+D118</f>
        <v>2000</v>
      </c>
      <c r="E120" s="13">
        <v>44811</v>
      </c>
      <c r="O120" s="35"/>
      <c r="P120" s="40"/>
    </row>
    <row r="121" spans="1:16" x14ac:dyDescent="0.25">
      <c r="A121" s="81"/>
      <c r="B121" s="101" t="str">
        <f>+B120</f>
        <v>FATTURA</v>
      </c>
      <c r="C121" s="5" t="s">
        <v>328</v>
      </c>
      <c r="D121" s="16">
        <f>+D120</f>
        <v>2000</v>
      </c>
      <c r="E121" s="13">
        <f>+E120</f>
        <v>44811</v>
      </c>
      <c r="O121" s="35"/>
      <c r="P121" s="40"/>
    </row>
    <row r="122" spans="1:16" x14ac:dyDescent="0.25">
      <c r="A122" s="81"/>
      <c r="B122" s="101" t="str">
        <f>+B117</f>
        <v>FATTURA</v>
      </c>
      <c r="C122" s="5" t="s">
        <v>329</v>
      </c>
      <c r="D122" s="16">
        <v>2000</v>
      </c>
      <c r="E122" s="13">
        <v>44847</v>
      </c>
      <c r="O122" s="35"/>
      <c r="P122" s="40"/>
    </row>
    <row r="123" spans="1:16" x14ac:dyDescent="0.25">
      <c r="A123" s="81"/>
      <c r="B123" s="101" t="str">
        <f>+B122</f>
        <v>FATTURA</v>
      </c>
      <c r="C123" s="5" t="s">
        <v>330</v>
      </c>
      <c r="D123" s="16">
        <f>+D122</f>
        <v>2000</v>
      </c>
      <c r="E123" s="13">
        <v>44881</v>
      </c>
      <c r="O123" s="35"/>
      <c r="P123" s="40"/>
    </row>
    <row r="124" spans="1:16" x14ac:dyDescent="0.25">
      <c r="A124" s="65"/>
      <c r="B124" s="78"/>
      <c r="C124" s="57" t="s">
        <v>220</v>
      </c>
      <c r="D124" s="16">
        <f>SUM(D116:D123)</f>
        <v>16000</v>
      </c>
      <c r="E124" s="66"/>
      <c r="O124" s="35"/>
      <c r="P124" s="40"/>
    </row>
    <row r="125" spans="1:16" x14ac:dyDescent="0.25">
      <c r="A125" s="65"/>
      <c r="B125" s="78"/>
      <c r="C125" s="57" t="s">
        <v>271</v>
      </c>
      <c r="D125" s="16">
        <v>16000</v>
      </c>
      <c r="E125" s="66"/>
      <c r="O125" s="35"/>
      <c r="P125" s="40"/>
    </row>
    <row r="126" spans="1:16" ht="15.75" thickBot="1" x14ac:dyDescent="0.3">
      <c r="A126" s="82"/>
      <c r="B126" s="78"/>
      <c r="C126" s="55" t="s">
        <v>272</v>
      </c>
      <c r="D126" s="56">
        <f>+D125-D124</f>
        <v>0</v>
      </c>
      <c r="E126" s="66"/>
      <c r="O126" s="35"/>
      <c r="P126" s="40"/>
    </row>
    <row r="127" spans="1:16" ht="15.75" thickBot="1" x14ac:dyDescent="0.3">
      <c r="A127" s="84">
        <v>4</v>
      </c>
      <c r="B127" s="103" t="s">
        <v>299</v>
      </c>
      <c r="C127" s="65"/>
      <c r="D127" s="65"/>
      <c r="E127" s="66"/>
      <c r="O127" s="35"/>
      <c r="P127" s="40"/>
    </row>
    <row r="128" spans="1:16" x14ac:dyDescent="0.25">
      <c r="A128" s="81"/>
      <c r="B128" s="101" t="str">
        <f>+B104</f>
        <v>FATTURA</v>
      </c>
      <c r="C128" s="5" t="s">
        <v>300</v>
      </c>
      <c r="D128" s="16">
        <f>2736.13+512</f>
        <v>3248.13</v>
      </c>
      <c r="E128" s="13">
        <v>44736</v>
      </c>
      <c r="O128" s="35"/>
      <c r="P128" s="40"/>
    </row>
    <row r="129" spans="1:16" x14ac:dyDescent="0.25">
      <c r="A129" s="65"/>
      <c r="B129" s="101" t="str">
        <f>+B128</f>
        <v>FATTURA</v>
      </c>
      <c r="C129" s="5" t="s">
        <v>301</v>
      </c>
      <c r="D129" s="16">
        <f>1710.08+320</f>
        <v>2030.08</v>
      </c>
      <c r="E129" s="13">
        <v>44943</v>
      </c>
      <c r="O129" s="35"/>
      <c r="P129" s="40"/>
    </row>
    <row r="130" spans="1:16" x14ac:dyDescent="0.25">
      <c r="A130" s="65"/>
      <c r="B130" s="78"/>
      <c r="C130" s="57" t="str">
        <f>+C112</f>
        <v>TOTALE VERSATO</v>
      </c>
      <c r="D130" s="16">
        <f>SUM(D128:D129)</f>
        <v>5278.21</v>
      </c>
      <c r="E130" s="66"/>
      <c r="O130" s="35"/>
      <c r="P130" s="40"/>
    </row>
    <row r="131" spans="1:16" x14ac:dyDescent="0.25">
      <c r="A131" s="65"/>
      <c r="B131" s="78"/>
      <c r="C131" s="57" t="str">
        <f>+C113</f>
        <v>TOTALE DOVUTO</v>
      </c>
      <c r="D131" s="16">
        <f>+P6</f>
        <v>8881.6</v>
      </c>
      <c r="E131" s="66"/>
      <c r="O131" s="35"/>
      <c r="P131" s="40"/>
    </row>
    <row r="132" spans="1:16" ht="15.75" thickBot="1" x14ac:dyDescent="0.3">
      <c r="A132" s="82"/>
      <c r="B132" s="78"/>
      <c r="C132" s="55" t="str">
        <f>+C114</f>
        <v>NETTO A VERSARE</v>
      </c>
      <c r="D132" s="56">
        <f>+D131-D130</f>
        <v>3603.3900000000003</v>
      </c>
      <c r="E132" s="66"/>
      <c r="O132" s="35"/>
      <c r="P132" s="40"/>
    </row>
    <row r="133" spans="1:16" ht="15.75" thickBot="1" x14ac:dyDescent="0.3">
      <c r="A133" s="80">
        <v>5</v>
      </c>
      <c r="B133" s="103" t="s">
        <v>23</v>
      </c>
      <c r="C133" s="65"/>
      <c r="D133" s="65"/>
      <c r="E133" s="66"/>
      <c r="O133" s="35"/>
      <c r="P133" s="40"/>
    </row>
    <row r="134" spans="1:16" x14ac:dyDescent="0.25">
      <c r="A134" s="81"/>
      <c r="B134" s="101" t="str">
        <f>+B111</f>
        <v>FATTURA</v>
      </c>
      <c r="C134" s="5" t="s">
        <v>269</v>
      </c>
      <c r="D134" s="16">
        <v>11400</v>
      </c>
      <c r="E134" s="13">
        <v>44630</v>
      </c>
      <c r="O134" s="35"/>
      <c r="P134" s="40"/>
    </row>
    <row r="135" spans="1:16" x14ac:dyDescent="0.25">
      <c r="A135" s="65"/>
      <c r="B135" s="101" t="str">
        <f>+B134</f>
        <v>FATTURA</v>
      </c>
      <c r="C135" s="5" t="s">
        <v>270</v>
      </c>
      <c r="D135" s="16">
        <v>26600</v>
      </c>
      <c r="E135" s="13">
        <v>44684</v>
      </c>
      <c r="O135" s="35"/>
      <c r="P135" s="40"/>
    </row>
    <row r="136" spans="1:16" x14ac:dyDescent="0.25">
      <c r="A136" s="65"/>
      <c r="B136" s="77"/>
      <c r="C136" s="57" t="str">
        <f>+C149</f>
        <v>TOTALE VERSATO</v>
      </c>
      <c r="D136" s="16">
        <f>SUM(D134:D135)</f>
        <v>38000</v>
      </c>
      <c r="E136" s="66"/>
      <c r="O136" s="35"/>
      <c r="P136" s="40"/>
    </row>
    <row r="137" spans="1:16" x14ac:dyDescent="0.25">
      <c r="A137" s="65"/>
      <c r="B137" s="77"/>
      <c r="C137" s="57" t="str">
        <f>+C113</f>
        <v>TOTALE DOVUTO</v>
      </c>
      <c r="D137" s="16">
        <v>38000</v>
      </c>
      <c r="E137" s="66"/>
      <c r="O137" s="35"/>
      <c r="P137" s="40"/>
    </row>
    <row r="138" spans="1:16" ht="15.75" thickBot="1" x14ac:dyDescent="0.3">
      <c r="A138" s="82"/>
      <c r="B138" s="77"/>
      <c r="C138" s="55" t="str">
        <f>+C114</f>
        <v>NETTO A VERSARE</v>
      </c>
      <c r="D138" s="56">
        <v>0</v>
      </c>
      <c r="E138" s="66"/>
      <c r="O138" s="35"/>
      <c r="P138" s="40"/>
    </row>
    <row r="139" spans="1:16" ht="15.75" thickBot="1" x14ac:dyDescent="0.3">
      <c r="A139" s="80">
        <v>6</v>
      </c>
      <c r="B139" s="104" t="s">
        <v>25</v>
      </c>
      <c r="C139" s="75"/>
      <c r="D139" s="76"/>
      <c r="E139" s="66"/>
      <c r="O139" s="35"/>
      <c r="P139" s="40"/>
    </row>
    <row r="140" spans="1:16" x14ac:dyDescent="0.25">
      <c r="A140" s="81"/>
      <c r="B140" s="101" t="s">
        <v>147</v>
      </c>
      <c r="C140" s="21" t="s">
        <v>303</v>
      </c>
      <c r="D140" s="58">
        <f>141.88+0.72</f>
        <v>142.6</v>
      </c>
      <c r="E140" s="112">
        <v>44645</v>
      </c>
      <c r="O140" s="35"/>
      <c r="P140" s="40"/>
    </row>
    <row r="141" spans="1:16" x14ac:dyDescent="0.25">
      <c r="A141" s="65"/>
      <c r="B141" s="101" t="str">
        <f>+B140</f>
        <v>FATTURA</v>
      </c>
      <c r="C141" s="21" t="s">
        <v>304</v>
      </c>
      <c r="D141" s="58">
        <f>103.08+0.72</f>
        <v>103.8</v>
      </c>
      <c r="E141" s="113"/>
      <c r="O141" s="35"/>
      <c r="P141" s="40"/>
    </row>
    <row r="142" spans="1:16" x14ac:dyDescent="0.25">
      <c r="A142" s="65"/>
      <c r="B142" s="101" t="str">
        <f>+B141</f>
        <v>FATTURA</v>
      </c>
      <c r="C142" s="21" t="s">
        <v>305</v>
      </c>
      <c r="D142" s="58">
        <f>151.78+0.72</f>
        <v>152.5</v>
      </c>
      <c r="E142" s="13">
        <v>44679</v>
      </c>
      <c r="O142" s="35"/>
      <c r="P142" s="40"/>
    </row>
    <row r="143" spans="1:16" x14ac:dyDescent="0.25">
      <c r="A143" s="65"/>
      <c r="B143" s="77"/>
      <c r="C143" s="57" t="str">
        <f>+C136</f>
        <v>TOTALE VERSATO</v>
      </c>
      <c r="D143" s="58">
        <f>SUM(D140:D142)</f>
        <v>398.9</v>
      </c>
      <c r="E143" s="66"/>
      <c r="O143" s="35"/>
      <c r="P143" s="40"/>
    </row>
    <row r="144" spans="1:16" x14ac:dyDescent="0.25">
      <c r="A144" s="65"/>
      <c r="B144" s="77"/>
      <c r="C144" s="57" t="str">
        <f>+C137</f>
        <v>TOTALE DOVUTO</v>
      </c>
      <c r="D144" s="58">
        <v>398.9</v>
      </c>
      <c r="E144" s="66"/>
      <c r="O144" s="35"/>
      <c r="P144" s="40"/>
    </row>
    <row r="145" spans="1:16" ht="15.75" thickBot="1" x14ac:dyDescent="0.3">
      <c r="A145" s="82"/>
      <c r="B145" s="77"/>
      <c r="C145" s="55" t="str">
        <f>+C138</f>
        <v>NETTO A VERSARE</v>
      </c>
      <c r="D145" s="56">
        <f>+D144-D143</f>
        <v>0</v>
      </c>
      <c r="E145" s="66"/>
      <c r="O145" s="35"/>
      <c r="P145" s="40"/>
    </row>
    <row r="146" spans="1:16" ht="15.75" thickBot="1" x14ac:dyDescent="0.3">
      <c r="A146" s="80">
        <v>7</v>
      </c>
      <c r="B146" s="103" t="s">
        <v>26</v>
      </c>
      <c r="C146" s="67"/>
      <c r="D146" s="65"/>
      <c r="E146" s="66"/>
      <c r="O146" s="35"/>
      <c r="P146" s="40"/>
    </row>
    <row r="147" spans="1:16" x14ac:dyDescent="0.25">
      <c r="A147" s="81"/>
      <c r="B147" s="101" t="s">
        <v>152</v>
      </c>
      <c r="C147" s="5" t="s">
        <v>294</v>
      </c>
      <c r="D147" s="16">
        <v>15000</v>
      </c>
      <c r="E147" s="13">
        <v>44656</v>
      </c>
      <c r="O147" s="35"/>
      <c r="P147" s="40"/>
    </row>
    <row r="148" spans="1:16" x14ac:dyDescent="0.25">
      <c r="A148" s="65"/>
      <c r="B148" s="101" t="s">
        <v>152</v>
      </c>
      <c r="C148" s="5" t="s">
        <v>261</v>
      </c>
      <c r="D148" s="16">
        <v>10000</v>
      </c>
      <c r="E148" s="13">
        <v>44672</v>
      </c>
      <c r="O148" s="35"/>
      <c r="P148" s="40"/>
    </row>
    <row r="149" spans="1:16" x14ac:dyDescent="0.25">
      <c r="A149" s="65"/>
      <c r="B149" s="77"/>
      <c r="C149" s="57" t="str">
        <f>+C107</f>
        <v>TOTALE VERSATO</v>
      </c>
      <c r="D149" s="58">
        <f>SUM(D147:D148)</f>
        <v>25000</v>
      </c>
      <c r="E149" s="66"/>
      <c r="O149" s="35"/>
      <c r="P149" s="40"/>
    </row>
    <row r="150" spans="1:16" x14ac:dyDescent="0.25">
      <c r="A150" s="65"/>
      <c r="B150" s="77"/>
      <c r="C150" s="57" t="s">
        <v>271</v>
      </c>
      <c r="D150" s="58">
        <v>25000</v>
      </c>
      <c r="E150" s="66"/>
      <c r="O150" s="35"/>
      <c r="P150" s="40"/>
    </row>
    <row r="151" spans="1:16" ht="15.75" thickBot="1" x14ac:dyDescent="0.3">
      <c r="A151" s="82"/>
      <c r="B151" s="77"/>
      <c r="C151" s="55" t="s">
        <v>272</v>
      </c>
      <c r="D151" s="56">
        <v>0</v>
      </c>
      <c r="E151" s="66"/>
      <c r="O151" s="35"/>
      <c r="P151" s="40"/>
    </row>
    <row r="152" spans="1:16" ht="15.75" thickBot="1" x14ac:dyDescent="0.3">
      <c r="A152" s="80">
        <v>8</v>
      </c>
      <c r="B152" s="104" t="s">
        <v>27</v>
      </c>
      <c r="C152" s="71"/>
      <c r="D152" s="72"/>
      <c r="E152" s="66"/>
      <c r="O152" s="35"/>
      <c r="P152" s="40"/>
    </row>
    <row r="153" spans="1:16" x14ac:dyDescent="0.25">
      <c r="A153" s="81"/>
      <c r="B153" s="101" t="str">
        <f>+B134</f>
        <v>FATTURA</v>
      </c>
      <c r="C153" s="21" t="s">
        <v>273</v>
      </c>
      <c r="D153" s="16">
        <v>63000</v>
      </c>
      <c r="E153" s="13">
        <v>44707</v>
      </c>
      <c r="O153" s="35"/>
      <c r="P153" s="40"/>
    </row>
    <row r="154" spans="1:16" x14ac:dyDescent="0.25">
      <c r="A154" s="65"/>
      <c r="B154" s="101" t="str">
        <f>+B153</f>
        <v>FATTURA</v>
      </c>
      <c r="C154" s="21" t="s">
        <v>274</v>
      </c>
      <c r="D154" s="16">
        <v>84000</v>
      </c>
      <c r="E154" s="13">
        <v>44748</v>
      </c>
      <c r="O154" s="35"/>
      <c r="P154" s="40"/>
    </row>
    <row r="155" spans="1:16" x14ac:dyDescent="0.25">
      <c r="A155" s="65"/>
      <c r="B155" s="77"/>
      <c r="C155" s="57" t="str">
        <f>+C136</f>
        <v>TOTALE VERSATO</v>
      </c>
      <c r="D155" s="16">
        <f>SUM(D153:D154)</f>
        <v>147000</v>
      </c>
      <c r="E155" s="66"/>
      <c r="O155" s="35"/>
      <c r="P155" s="40"/>
    </row>
    <row r="156" spans="1:16" x14ac:dyDescent="0.25">
      <c r="A156" s="65"/>
      <c r="B156" s="77"/>
      <c r="C156" s="57" t="str">
        <f>+C113</f>
        <v>TOTALE DOVUTO</v>
      </c>
      <c r="D156" s="16">
        <v>210000</v>
      </c>
      <c r="E156" s="66"/>
      <c r="O156" s="35"/>
      <c r="P156" s="40"/>
    </row>
    <row r="157" spans="1:16" ht="15.75" thickBot="1" x14ac:dyDescent="0.3">
      <c r="A157" s="82"/>
      <c r="B157" s="77"/>
      <c r="C157" s="55" t="str">
        <f>+C114</f>
        <v>NETTO A VERSARE</v>
      </c>
      <c r="D157" s="56">
        <f>+D156-D155</f>
        <v>63000</v>
      </c>
      <c r="E157" s="66"/>
      <c r="O157" s="35"/>
      <c r="P157" s="40"/>
    </row>
    <row r="158" spans="1:16" ht="15.75" thickBot="1" x14ac:dyDescent="0.3">
      <c r="A158" s="80">
        <v>9</v>
      </c>
      <c r="B158" s="104" t="str">
        <f>+B139</f>
        <v>SCHILIZZI VIAGGI</v>
      </c>
      <c r="C158" s="75"/>
      <c r="D158" s="76"/>
      <c r="E158" s="66"/>
      <c r="O158" s="35"/>
      <c r="P158" s="40"/>
    </row>
    <row r="159" spans="1:16" x14ac:dyDescent="0.25">
      <c r="A159" s="81"/>
      <c r="B159" s="101" t="str">
        <f>+B140</f>
        <v>FATTURA</v>
      </c>
      <c r="C159" s="57" t="s">
        <v>307</v>
      </c>
      <c r="D159" s="58">
        <v>680</v>
      </c>
      <c r="E159" s="112">
        <v>44701</v>
      </c>
      <c r="O159" s="35"/>
      <c r="P159" s="40"/>
    </row>
    <row r="160" spans="1:16" x14ac:dyDescent="0.25">
      <c r="A160" s="65"/>
      <c r="B160" s="101" t="str">
        <f>+B159</f>
        <v>FATTURA</v>
      </c>
      <c r="C160" s="57" t="s">
        <v>308</v>
      </c>
      <c r="D160" s="58">
        <v>1338</v>
      </c>
      <c r="E160" s="113"/>
      <c r="O160" s="35"/>
      <c r="P160" s="40"/>
    </row>
    <row r="161" spans="1:16" x14ac:dyDescent="0.25">
      <c r="A161" s="65"/>
      <c r="B161" s="77"/>
      <c r="C161" s="57" t="str">
        <f>+C155</f>
        <v>TOTALE VERSATO</v>
      </c>
      <c r="D161" s="58">
        <f>SUM(D159:D160)</f>
        <v>2018</v>
      </c>
      <c r="E161" s="66"/>
      <c r="O161" s="35"/>
      <c r="P161" s="40"/>
    </row>
    <row r="162" spans="1:16" x14ac:dyDescent="0.25">
      <c r="A162" s="65"/>
      <c r="B162" s="77"/>
      <c r="C162" s="57" t="str">
        <f>+C156</f>
        <v>TOTALE DOVUTO</v>
      </c>
      <c r="D162" s="58">
        <f>+P22</f>
        <v>2018</v>
      </c>
      <c r="E162" s="66"/>
      <c r="O162" s="35"/>
      <c r="P162" s="40"/>
    </row>
    <row r="163" spans="1:16" ht="15.75" thickBot="1" x14ac:dyDescent="0.3">
      <c r="A163" s="82"/>
      <c r="B163" s="77"/>
      <c r="C163" s="55" t="str">
        <f>+C157</f>
        <v>NETTO A VERSARE</v>
      </c>
      <c r="D163" s="56">
        <f>+D162-D161</f>
        <v>0</v>
      </c>
      <c r="E163" s="66"/>
      <c r="O163" s="35"/>
      <c r="P163" s="40"/>
    </row>
    <row r="164" spans="1:16" ht="15.75" thickBot="1" x14ac:dyDescent="0.3">
      <c r="A164" s="80">
        <v>10</v>
      </c>
      <c r="B164" s="104" t="s">
        <v>33</v>
      </c>
      <c r="C164" s="71"/>
      <c r="D164" s="69"/>
      <c r="E164" s="66"/>
      <c r="O164" s="35"/>
      <c r="P164" s="40"/>
    </row>
    <row r="165" spans="1:16" x14ac:dyDescent="0.25">
      <c r="A165" s="81"/>
      <c r="B165" s="101" t="s">
        <v>147</v>
      </c>
      <c r="C165" s="21" t="s">
        <v>278</v>
      </c>
      <c r="D165" s="58">
        <v>1404</v>
      </c>
      <c r="E165" s="13">
        <v>44748</v>
      </c>
      <c r="O165" s="35"/>
      <c r="P165" s="40"/>
    </row>
    <row r="166" spans="1:16" x14ac:dyDescent="0.25">
      <c r="A166" s="65"/>
      <c r="B166" s="101" t="str">
        <f>+B165</f>
        <v>FATTURA</v>
      </c>
      <c r="C166" s="21" t="s">
        <v>279</v>
      </c>
      <c r="D166" s="58">
        <f t="shared" ref="D166:D171" si="14">+D165</f>
        <v>1404</v>
      </c>
      <c r="E166" s="13">
        <v>44803</v>
      </c>
      <c r="O166" s="35"/>
      <c r="P166" s="40"/>
    </row>
    <row r="167" spans="1:16" x14ac:dyDescent="0.25">
      <c r="A167" s="65"/>
      <c r="B167" s="101" t="str">
        <f>+B166</f>
        <v>FATTURA</v>
      </c>
      <c r="C167" s="21" t="s">
        <v>280</v>
      </c>
      <c r="D167" s="58">
        <f t="shared" si="14"/>
        <v>1404</v>
      </c>
      <c r="E167" s="13">
        <v>44825</v>
      </c>
      <c r="O167" s="35"/>
      <c r="P167" s="40"/>
    </row>
    <row r="168" spans="1:16" x14ac:dyDescent="0.25">
      <c r="A168" s="65"/>
      <c r="B168" s="101" t="str">
        <f>+B167</f>
        <v>FATTURA</v>
      </c>
      <c r="C168" s="21" t="s">
        <v>281</v>
      </c>
      <c r="D168" s="58">
        <f t="shared" si="14"/>
        <v>1404</v>
      </c>
      <c r="E168" s="13">
        <v>44855</v>
      </c>
      <c r="O168" s="35"/>
      <c r="P168" s="40"/>
    </row>
    <row r="169" spans="1:16" x14ac:dyDescent="0.25">
      <c r="A169" s="65"/>
      <c r="B169" s="101" t="str">
        <f>+B168</f>
        <v>FATTURA</v>
      </c>
      <c r="C169" s="21" t="s">
        <v>282</v>
      </c>
      <c r="D169" s="58">
        <f t="shared" si="14"/>
        <v>1404</v>
      </c>
      <c r="E169" s="13">
        <v>44893</v>
      </c>
      <c r="O169" s="35"/>
      <c r="P169" s="40"/>
    </row>
    <row r="170" spans="1:16" x14ac:dyDescent="0.25">
      <c r="A170" s="65"/>
      <c r="B170" s="101" t="str">
        <f>+B169</f>
        <v>FATTURA</v>
      </c>
      <c r="C170" s="21" t="s">
        <v>283</v>
      </c>
      <c r="D170" s="58">
        <f t="shared" si="14"/>
        <v>1404</v>
      </c>
      <c r="E170" s="13">
        <v>44917</v>
      </c>
      <c r="O170" s="35"/>
      <c r="P170" s="40"/>
    </row>
    <row r="171" spans="1:16" x14ac:dyDescent="0.25">
      <c r="A171" s="65"/>
      <c r="B171" s="101" t="s">
        <v>147</v>
      </c>
      <c r="C171" s="21" t="s">
        <v>284</v>
      </c>
      <c r="D171" s="58">
        <f t="shared" si="14"/>
        <v>1404</v>
      </c>
      <c r="E171" s="13">
        <v>44943</v>
      </c>
      <c r="O171" s="35"/>
      <c r="P171" s="40"/>
    </row>
    <row r="172" spans="1:16" x14ac:dyDescent="0.25">
      <c r="A172" s="65"/>
      <c r="B172" s="77"/>
      <c r="C172" s="57" t="str">
        <f>+C155</f>
        <v>TOTALE VERSATO</v>
      </c>
      <c r="D172" s="58">
        <f>SUM(D165:D171)</f>
        <v>9828</v>
      </c>
      <c r="E172" s="74"/>
      <c r="O172" s="35"/>
      <c r="P172" s="40"/>
    </row>
    <row r="173" spans="1:16" x14ac:dyDescent="0.25">
      <c r="A173" s="65"/>
      <c r="B173" s="77"/>
      <c r="C173" s="57" t="str">
        <f>+C156</f>
        <v>TOTALE DOVUTO</v>
      </c>
      <c r="D173" s="58">
        <v>9828</v>
      </c>
      <c r="E173" s="66"/>
      <c r="O173" s="35"/>
      <c r="P173" s="40"/>
    </row>
    <row r="174" spans="1:16" ht="15.75" thickBot="1" x14ac:dyDescent="0.3">
      <c r="A174" s="82"/>
      <c r="B174" s="77"/>
      <c r="C174" s="87" t="str">
        <f>+C163</f>
        <v>NETTO A VERSARE</v>
      </c>
      <c r="D174" s="56">
        <f>+D173-D172</f>
        <v>0</v>
      </c>
      <c r="E174" s="66"/>
      <c r="O174" s="35"/>
      <c r="P174" s="40"/>
    </row>
    <row r="175" spans="1:16" ht="15.75" thickBot="1" x14ac:dyDescent="0.3">
      <c r="A175" s="80">
        <v>11</v>
      </c>
      <c r="B175" s="103" t="s">
        <v>37</v>
      </c>
      <c r="C175" s="68"/>
      <c r="D175" s="69"/>
      <c r="E175" s="66"/>
      <c r="O175" s="35"/>
      <c r="P175" s="40"/>
    </row>
    <row r="176" spans="1:16" x14ac:dyDescent="0.25">
      <c r="A176" s="81"/>
      <c r="B176" s="101" t="str">
        <f>+B111</f>
        <v>FATTURA</v>
      </c>
      <c r="C176" s="21" t="s">
        <v>297</v>
      </c>
      <c r="D176" s="58">
        <v>14964.75</v>
      </c>
      <c r="E176" s="13">
        <v>44839</v>
      </c>
      <c r="O176" s="35"/>
      <c r="P176" s="40"/>
    </row>
    <row r="177" spans="1:16" x14ac:dyDescent="0.25">
      <c r="A177" s="65"/>
      <c r="B177" s="101" t="str">
        <f>+B176</f>
        <v>FATTURA</v>
      </c>
      <c r="C177" s="21" t="s">
        <v>298</v>
      </c>
      <c r="D177" s="58">
        <f>+D178-D176</f>
        <v>14964.75</v>
      </c>
      <c r="E177" s="13">
        <v>44869</v>
      </c>
      <c r="O177" s="35"/>
      <c r="P177" s="40"/>
    </row>
    <row r="178" spans="1:16" x14ac:dyDescent="0.25">
      <c r="A178" s="65"/>
      <c r="B178" s="77"/>
      <c r="C178" s="57" t="str">
        <f>+C149</f>
        <v>TOTALE VERSATO</v>
      </c>
      <c r="D178" s="58">
        <f>+N29</f>
        <v>29929.5</v>
      </c>
      <c r="E178" s="66"/>
      <c r="O178" s="35"/>
      <c r="P178" s="40"/>
    </row>
    <row r="179" spans="1:16" x14ac:dyDescent="0.25">
      <c r="A179" s="65"/>
      <c r="B179" s="77"/>
      <c r="C179" s="57" t="str">
        <f>+C150</f>
        <v>TOTALE DOVUTO</v>
      </c>
      <c r="D179" s="58">
        <v>29929.5</v>
      </c>
      <c r="E179" s="66"/>
      <c r="O179" s="35"/>
      <c r="P179" s="40"/>
    </row>
    <row r="180" spans="1:16" x14ac:dyDescent="0.25">
      <c r="A180" s="65"/>
      <c r="B180" s="77"/>
      <c r="C180" s="55" t="str">
        <f>+C151</f>
        <v>NETTO A VERSARE</v>
      </c>
      <c r="D180" s="56">
        <f>+D179-D178</f>
        <v>0</v>
      </c>
      <c r="E180" s="66"/>
      <c r="O180" s="35"/>
      <c r="P180" s="40"/>
    </row>
    <row r="181" spans="1:16" ht="15.75" thickBot="1" x14ac:dyDescent="0.3">
      <c r="A181" s="82"/>
      <c r="B181" s="77"/>
      <c r="C181" s="71"/>
      <c r="D181" s="69"/>
      <c r="E181" s="66"/>
      <c r="O181" s="35"/>
      <c r="P181" s="40"/>
    </row>
    <row r="182" spans="1:16" ht="15.75" thickBot="1" x14ac:dyDescent="0.3">
      <c r="A182" s="80">
        <v>12</v>
      </c>
      <c r="B182" s="104" t="str">
        <f>+B158</f>
        <v>SCHILIZZI VIAGGI</v>
      </c>
      <c r="C182" s="71"/>
      <c r="D182" s="69"/>
      <c r="E182" s="66"/>
      <c r="O182" s="35"/>
      <c r="P182" s="40"/>
    </row>
    <row r="183" spans="1:16" x14ac:dyDescent="0.25">
      <c r="A183" s="96"/>
      <c r="B183" s="101" t="str">
        <f>+B159</f>
        <v>FATTURA</v>
      </c>
      <c r="C183" s="5" t="s">
        <v>336</v>
      </c>
      <c r="D183" s="58">
        <v>360</v>
      </c>
      <c r="E183" s="66"/>
      <c r="O183" s="35"/>
      <c r="P183" s="40"/>
    </row>
    <row r="184" spans="1:16" x14ac:dyDescent="0.25">
      <c r="A184" s="23"/>
      <c r="B184" s="101" t="str">
        <f>+B183</f>
        <v>FATTURA</v>
      </c>
      <c r="C184" s="5" t="s">
        <v>337</v>
      </c>
      <c r="D184" s="58">
        <v>1440</v>
      </c>
      <c r="E184" s="66"/>
      <c r="O184" s="35"/>
      <c r="P184" s="40"/>
    </row>
    <row r="185" spans="1:16" x14ac:dyDescent="0.25">
      <c r="A185" s="23"/>
      <c r="B185" s="101" t="str">
        <f>+B184</f>
        <v>FATTURA</v>
      </c>
      <c r="C185" s="5" t="s">
        <v>338</v>
      </c>
      <c r="D185" s="58">
        <v>2420.06</v>
      </c>
      <c r="E185" s="66"/>
      <c r="O185" s="35"/>
      <c r="P185" s="40"/>
    </row>
    <row r="186" spans="1:16" x14ac:dyDescent="0.25">
      <c r="A186" s="23"/>
      <c r="B186" s="102" t="str">
        <f>+B185</f>
        <v>FATTURA</v>
      </c>
      <c r="C186" s="5" t="s">
        <v>339</v>
      </c>
      <c r="D186" s="58">
        <v>2423.59</v>
      </c>
      <c r="E186" s="66"/>
      <c r="O186" s="35"/>
      <c r="P186" s="40"/>
    </row>
    <row r="187" spans="1:16" x14ac:dyDescent="0.25">
      <c r="A187" s="23"/>
      <c r="B187" s="102" t="str">
        <f>+B186</f>
        <v>FATTURA</v>
      </c>
      <c r="C187" s="5" t="s">
        <v>340</v>
      </c>
      <c r="D187" s="58">
        <v>729.84</v>
      </c>
      <c r="E187" s="66"/>
      <c r="O187" s="35"/>
      <c r="P187" s="40"/>
    </row>
    <row r="188" spans="1:16" x14ac:dyDescent="0.25">
      <c r="A188" s="23"/>
      <c r="B188" s="97" t="str">
        <f>+B187</f>
        <v>FATTURA</v>
      </c>
      <c r="C188" s="5" t="s">
        <v>341</v>
      </c>
      <c r="D188" s="58">
        <v>97.13</v>
      </c>
      <c r="E188" s="64"/>
      <c r="F188" s="54"/>
    </row>
    <row r="189" spans="1:16" x14ac:dyDescent="0.25">
      <c r="A189" s="65"/>
      <c r="B189" s="64"/>
      <c r="C189" s="97" t="str">
        <f>+C172</f>
        <v>TOTALE VERSATO</v>
      </c>
      <c r="D189" s="58">
        <f>SUM(D183:D188)</f>
        <v>7470.62</v>
      </c>
      <c r="E189" s="64"/>
      <c r="F189" s="54"/>
    </row>
    <row r="190" spans="1:16" x14ac:dyDescent="0.25">
      <c r="A190" s="65"/>
      <c r="B190" s="64"/>
      <c r="C190" s="97" t="str">
        <f>+C173</f>
        <v>TOTALE DOVUTO</v>
      </c>
      <c r="D190" s="58">
        <v>7470.62</v>
      </c>
      <c r="E190" s="64"/>
      <c r="F190" s="54"/>
    </row>
    <row r="191" spans="1:16" x14ac:dyDescent="0.25">
      <c r="A191" s="65"/>
      <c r="B191" s="64"/>
      <c r="C191" s="55" t="str">
        <f>+C180</f>
        <v>NETTO A VERSARE</v>
      </c>
      <c r="D191" s="56">
        <f>+D190-D189</f>
        <v>0</v>
      </c>
      <c r="E191" s="64"/>
      <c r="F191" s="54"/>
    </row>
    <row r="192" spans="1:16" x14ac:dyDescent="0.25">
      <c r="A192" s="23"/>
      <c r="B192" s="7" t="s">
        <v>342</v>
      </c>
      <c r="C192" s="99" t="s">
        <v>343</v>
      </c>
      <c r="D192" s="98"/>
      <c r="E192" s="98"/>
      <c r="F192" s="54"/>
    </row>
    <row r="193" spans="1:6" x14ac:dyDescent="0.25">
      <c r="A193" s="23"/>
      <c r="B193" s="98"/>
      <c r="C193" s="100" t="s">
        <v>344</v>
      </c>
      <c r="D193" s="98"/>
      <c r="E193" s="98"/>
      <c r="F193" s="54"/>
    </row>
    <row r="194" spans="1:6" x14ac:dyDescent="0.25">
      <c r="A194" s="23"/>
      <c r="B194" s="98"/>
      <c r="C194" s="100" t="s">
        <v>345</v>
      </c>
      <c r="D194" s="98"/>
      <c r="E194" s="98"/>
      <c r="F194" s="54"/>
    </row>
    <row r="195" spans="1:6" x14ac:dyDescent="0.25">
      <c r="A195" s="23"/>
      <c r="B195" s="54"/>
      <c r="C195" s="54"/>
      <c r="D195" s="54"/>
      <c r="E195" s="54"/>
      <c r="F195" s="54"/>
    </row>
    <row r="196" spans="1:6" x14ac:dyDescent="0.25">
      <c r="A196" s="23"/>
      <c r="B196" s="54"/>
      <c r="C196" s="54"/>
      <c r="D196" s="54"/>
      <c r="E196" s="54"/>
      <c r="F196" s="54"/>
    </row>
    <row r="197" spans="1:6" x14ac:dyDescent="0.25">
      <c r="A197" s="23"/>
      <c r="B197" s="54"/>
      <c r="C197" s="54"/>
      <c r="D197" s="54"/>
      <c r="E197" s="54"/>
      <c r="F197" s="54"/>
    </row>
    <row r="198" spans="1:6" x14ac:dyDescent="0.25">
      <c r="A198" s="23"/>
      <c r="B198" s="54"/>
      <c r="C198" s="54"/>
      <c r="D198" s="54"/>
      <c r="E198" s="54"/>
      <c r="F198" s="54"/>
    </row>
    <row r="199" spans="1:6" x14ac:dyDescent="0.25">
      <c r="A199" s="23"/>
      <c r="B199" s="54"/>
      <c r="C199" s="54"/>
      <c r="D199" s="54"/>
      <c r="E199" s="54"/>
      <c r="F199" s="54"/>
    </row>
    <row r="200" spans="1:6" x14ac:dyDescent="0.25">
      <c r="A200" s="23"/>
      <c r="B200" s="54"/>
      <c r="C200" s="54"/>
      <c r="D200" s="54"/>
      <c r="E200" s="54"/>
      <c r="F200" s="54"/>
    </row>
    <row r="201" spans="1:6" x14ac:dyDescent="0.25">
      <c r="A201" s="23"/>
      <c r="B201" s="54"/>
      <c r="C201" s="54"/>
      <c r="D201" s="54"/>
      <c r="E201" s="54"/>
      <c r="F201" s="54"/>
    </row>
    <row r="202" spans="1:6" x14ac:dyDescent="0.25">
      <c r="A202" s="23"/>
      <c r="B202" s="54"/>
      <c r="C202" s="54"/>
      <c r="D202" s="54"/>
      <c r="E202" s="54"/>
      <c r="F202" s="54"/>
    </row>
    <row r="203" spans="1:6" x14ac:dyDescent="0.25">
      <c r="A203" s="23"/>
      <c r="B203" s="54"/>
      <c r="C203" s="54"/>
      <c r="D203" s="54"/>
      <c r="E203" s="54"/>
      <c r="F203" s="54"/>
    </row>
    <row r="204" spans="1:6" x14ac:dyDescent="0.25">
      <c r="A204" s="23"/>
      <c r="B204" s="54"/>
      <c r="C204" s="54"/>
      <c r="D204" s="54"/>
      <c r="E204" s="54"/>
      <c r="F204" s="54"/>
    </row>
    <row r="205" spans="1:6" x14ac:dyDescent="0.25">
      <c r="A205" s="23"/>
      <c r="B205" s="54"/>
      <c r="C205" s="54"/>
      <c r="D205" s="54"/>
      <c r="E205" s="54"/>
      <c r="F205" s="54"/>
    </row>
    <row r="206" spans="1:6" x14ac:dyDescent="0.25">
      <c r="A206" s="23"/>
      <c r="B206" s="54"/>
      <c r="C206" s="54"/>
      <c r="D206" s="54"/>
      <c r="E206" s="54"/>
      <c r="F206" s="54"/>
    </row>
    <row r="207" spans="1:6" x14ac:dyDescent="0.25">
      <c r="A207" s="23"/>
      <c r="B207" s="54"/>
      <c r="C207" s="54"/>
      <c r="D207" s="54"/>
      <c r="E207" s="54"/>
      <c r="F207" s="54"/>
    </row>
    <row r="208" spans="1:6" x14ac:dyDescent="0.25">
      <c r="A208" s="23"/>
      <c r="B208" s="54"/>
      <c r="C208" s="54"/>
      <c r="D208" s="54"/>
      <c r="E208" s="54"/>
      <c r="F208" s="54"/>
    </row>
    <row r="209" spans="1:6" x14ac:dyDescent="0.25">
      <c r="A209" s="23"/>
      <c r="B209" s="54"/>
      <c r="C209" s="54"/>
      <c r="D209" s="54"/>
      <c r="E209" s="54"/>
      <c r="F209" s="54"/>
    </row>
    <row r="210" spans="1:6" x14ac:dyDescent="0.25">
      <c r="A210" s="23"/>
      <c r="B210" s="54"/>
      <c r="C210" s="54"/>
      <c r="D210" s="54"/>
      <c r="E210" s="54"/>
      <c r="F210" s="54"/>
    </row>
    <row r="211" spans="1:6" x14ac:dyDescent="0.25">
      <c r="A211" s="23"/>
      <c r="B211" s="54"/>
      <c r="C211" s="54"/>
      <c r="D211" s="54"/>
      <c r="E211" s="54"/>
      <c r="F211" s="54"/>
    </row>
    <row r="212" spans="1:6" x14ac:dyDescent="0.25">
      <c r="B212" s="54"/>
      <c r="C212" s="54"/>
      <c r="D212" s="54"/>
      <c r="E212" s="54"/>
      <c r="F212" s="54"/>
    </row>
    <row r="213" spans="1:6" x14ac:dyDescent="0.25">
      <c r="B213" s="54"/>
      <c r="C213" s="54"/>
      <c r="D213" s="54"/>
      <c r="E213" s="54"/>
      <c r="F213" s="54"/>
    </row>
    <row r="214" spans="1:6" x14ac:dyDescent="0.25">
      <c r="B214" s="54"/>
      <c r="C214" s="54"/>
      <c r="D214" s="54"/>
      <c r="E214" s="54"/>
      <c r="F214" s="54"/>
    </row>
    <row r="215" spans="1:6" x14ac:dyDescent="0.25">
      <c r="B215" s="54"/>
      <c r="C215" s="54"/>
      <c r="D215" s="54"/>
      <c r="E215" s="54"/>
      <c r="F215" s="54"/>
    </row>
    <row r="216" spans="1:6" x14ac:dyDescent="0.25">
      <c r="B216" s="54"/>
      <c r="C216" s="54"/>
      <c r="D216" s="54"/>
      <c r="E216" s="54"/>
      <c r="F216" s="54"/>
    </row>
    <row r="217" spans="1:6" x14ac:dyDescent="0.25">
      <c r="B217" s="54"/>
      <c r="C217" s="54"/>
      <c r="D217" s="54"/>
      <c r="E217" s="54"/>
      <c r="F217" s="54"/>
    </row>
    <row r="218" spans="1:6" x14ac:dyDescent="0.25">
      <c r="B218" s="54"/>
      <c r="C218" s="54"/>
      <c r="D218" s="54"/>
      <c r="E218" s="54"/>
      <c r="F218" s="54"/>
    </row>
    <row r="219" spans="1:6" x14ac:dyDescent="0.25">
      <c r="B219" s="39"/>
      <c r="C219" s="39"/>
      <c r="D219" s="39"/>
      <c r="E219" s="41"/>
      <c r="F219" s="41"/>
    </row>
  </sheetData>
  <mergeCells count="6">
    <mergeCell ref="E159:E160"/>
    <mergeCell ref="B86:B87"/>
    <mergeCell ref="B92:B93"/>
    <mergeCell ref="B77:B78"/>
    <mergeCell ref="B94:B98"/>
    <mergeCell ref="E140:E1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cig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2023-03-17T17:44:23Z</dcterms:modified>
</cp:coreProperties>
</file>