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15450" windowHeight="7440" activeTab="2"/>
  </bookViews>
  <sheets>
    <sheet name="elenco determine" sheetId="2" r:id="rId1"/>
    <sheet name="cig 2020" sheetId="5" r:id="rId2"/>
    <sheet name="PROMOZIONE 1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3" l="1"/>
  <c r="K8" i="3"/>
  <c r="K5" i="3" l="1"/>
  <c r="K7" i="3" l="1"/>
  <c r="I7" i="3"/>
  <c r="J7" i="3"/>
  <c r="D9" i="3"/>
  <c r="C9" i="3"/>
  <c r="J21" i="3"/>
  <c r="K21" i="3" s="1"/>
  <c r="H21" i="3"/>
  <c r="I20" i="3"/>
  <c r="F9" i="3"/>
  <c r="G13" i="3"/>
  <c r="G11" i="3" s="1"/>
  <c r="G14" i="3" s="1"/>
  <c r="G15" i="3" s="1"/>
  <c r="G16" i="3" s="1"/>
  <c r="G17" i="3" s="1"/>
  <c r="G18" i="3" s="1"/>
  <c r="G7" i="3"/>
  <c r="G8" i="3" s="1"/>
  <c r="G9" i="3" s="1"/>
  <c r="J6" i="3"/>
  <c r="K6" i="3" s="1"/>
  <c r="J18" i="3"/>
  <c r="K18" i="3" s="1"/>
  <c r="J17" i="3"/>
  <c r="K17" i="3" s="1"/>
  <c r="J16" i="3"/>
  <c r="K16" i="3" s="1"/>
  <c r="J15" i="3"/>
  <c r="K15" i="3" s="1"/>
  <c r="J14" i="3"/>
  <c r="K14" i="3" s="1"/>
  <c r="J11" i="3"/>
  <c r="K11" i="3" s="1"/>
  <c r="J13" i="3"/>
  <c r="K13" i="3" s="1"/>
  <c r="J12" i="3"/>
  <c r="J20" i="3" l="1"/>
  <c r="K20" i="3" s="1"/>
  <c r="G21" i="3"/>
  <c r="K12" i="3"/>
  <c r="K19" i="3" s="1"/>
  <c r="I505" i="2"/>
  <c r="G505" i="2"/>
  <c r="F505" i="2"/>
  <c r="G504" i="2"/>
  <c r="F504" i="2"/>
  <c r="C505" i="2"/>
  <c r="G503" i="2" l="1"/>
  <c r="C503" i="2"/>
  <c r="G501" i="2"/>
  <c r="G500" i="2" l="1"/>
  <c r="C500" i="2"/>
  <c r="G499" i="2"/>
  <c r="C499" i="2"/>
  <c r="G498" i="2"/>
  <c r="G502" i="2" l="1"/>
  <c r="F502" i="2"/>
  <c r="D501" i="2"/>
  <c r="F494" i="2" l="1"/>
  <c r="F475" i="2" l="1"/>
  <c r="D474" i="2"/>
  <c r="D475" i="2" s="1"/>
  <c r="C474" i="2"/>
  <c r="C475" i="2" s="1"/>
  <c r="F467" i="2"/>
  <c r="F465" i="2"/>
  <c r="F466" i="2"/>
  <c r="G464" i="2"/>
  <c r="G460" i="2" l="1"/>
  <c r="G461" i="2" s="1"/>
  <c r="C460" i="2"/>
  <c r="C461" i="2" s="1"/>
  <c r="C462" i="2" s="1"/>
  <c r="C463" i="2" s="1"/>
  <c r="G467" i="2" l="1"/>
  <c r="G466" i="2"/>
  <c r="G462" i="2"/>
  <c r="G463" i="2" s="1"/>
  <c r="F458" i="2"/>
  <c r="G473" i="2" l="1"/>
  <c r="G474" i="2" s="1"/>
  <c r="G475" i="2" s="1"/>
  <c r="G470" i="2"/>
  <c r="G472" i="2"/>
  <c r="G471" i="2" s="1"/>
  <c r="G476" i="2" s="1"/>
  <c r="G457" i="2"/>
  <c r="G458" i="2" s="1"/>
  <c r="F451" i="2" l="1"/>
  <c r="F450" i="2"/>
  <c r="C454" i="2" l="1"/>
  <c r="G453" i="2"/>
  <c r="G454" i="2" s="1"/>
  <c r="G465" i="2" l="1"/>
  <c r="G455" i="2"/>
  <c r="F448" i="2"/>
  <c r="I441" i="2" l="1"/>
  <c r="G441" i="2"/>
  <c r="G442" i="2"/>
  <c r="G444" i="2" s="1"/>
  <c r="C424" i="2" l="1"/>
  <c r="C425" i="2" s="1"/>
  <c r="C426" i="2" s="1"/>
  <c r="G440" i="2" l="1"/>
  <c r="G445" i="2" s="1"/>
  <c r="G446" i="2" s="1"/>
  <c r="G447" i="2" s="1"/>
  <c r="G449" i="2" s="1"/>
  <c r="G450" i="2" s="1"/>
  <c r="F440" i="2"/>
  <c r="F439" i="2"/>
  <c r="F408" i="2" l="1"/>
  <c r="E435" i="2" l="1"/>
  <c r="E442" i="2" s="1"/>
  <c r="G428" i="2"/>
  <c r="G438" i="2" s="1"/>
  <c r="G439" i="2" s="1"/>
  <c r="F430" i="2"/>
  <c r="F410" i="2" l="1"/>
  <c r="F416" i="2" s="1"/>
  <c r="C419" i="2"/>
  <c r="C417" i="2"/>
  <c r="G414" i="2" l="1"/>
  <c r="F414" i="2"/>
  <c r="E407" i="2" l="1"/>
  <c r="D407" i="2"/>
  <c r="G411" i="2" l="1"/>
  <c r="G412" i="2" s="1"/>
  <c r="G415" i="2" s="1"/>
  <c r="G416" i="2" s="1"/>
  <c r="G418" i="2" l="1"/>
  <c r="G419" i="2" s="1"/>
  <c r="G420" i="2" s="1"/>
  <c r="G421" i="2" s="1"/>
  <c r="G422" i="2" s="1"/>
  <c r="G423" i="2" s="1"/>
  <c r="G424" i="2" s="1"/>
  <c r="G425" i="2" s="1"/>
  <c r="G426" i="2" s="1"/>
  <c r="G405" i="2" l="1"/>
  <c r="E402" i="2"/>
  <c r="I404" i="2" l="1"/>
  <c r="H404" i="2"/>
  <c r="F401" i="2" l="1"/>
  <c r="I399" i="2" l="1"/>
  <c r="I430" i="2" s="1"/>
  <c r="F300" i="2" l="1"/>
  <c r="C397" i="2" l="1"/>
  <c r="E396" i="2" l="1"/>
  <c r="G395" i="2" l="1"/>
  <c r="G396" i="2" s="1"/>
  <c r="G398" i="2" s="1"/>
  <c r="G399" i="2" s="1"/>
  <c r="G430" i="2" l="1"/>
  <c r="G431" i="2" s="1"/>
  <c r="G435" i="2" s="1"/>
  <c r="G400" i="2"/>
  <c r="G389" i="2"/>
  <c r="G401" i="2" s="1"/>
  <c r="G390" i="2"/>
  <c r="F386" i="2" l="1"/>
  <c r="F390" i="2" s="1"/>
  <c r="D384" i="2"/>
  <c r="G383" i="2"/>
  <c r="G404" i="2" s="1"/>
  <c r="F383" i="2"/>
  <c r="E383" i="2"/>
  <c r="E28" i="5" l="1"/>
  <c r="E29" i="5" s="1"/>
  <c r="B28" i="5"/>
  <c r="H357" i="2"/>
  <c r="C357" i="2"/>
  <c r="C358" i="2" s="1"/>
  <c r="C33" i="5"/>
  <c r="B10" i="5"/>
  <c r="B14" i="5"/>
  <c r="B15" i="5" s="1"/>
  <c r="B16" i="5" s="1"/>
  <c r="B17" i="5" s="1"/>
  <c r="B18" i="5" s="1"/>
  <c r="B19" i="5" s="1"/>
  <c r="E14" i="5"/>
  <c r="E15" i="5" s="1"/>
  <c r="E16" i="5" s="1"/>
  <c r="E17" i="5" s="1"/>
  <c r="E18" i="5" s="1"/>
  <c r="E19" i="5" s="1"/>
  <c r="C20" i="5"/>
  <c r="C8" i="5"/>
  <c r="C11" i="5" s="1"/>
  <c r="E25" i="5"/>
  <c r="B21" i="5"/>
  <c r="C27" i="5"/>
  <c r="C28" i="5" s="1"/>
  <c r="C29" i="5" s="1"/>
  <c r="F12" i="5"/>
  <c r="B9" i="5"/>
  <c r="B12" i="5" s="1"/>
  <c r="C9" i="5"/>
  <c r="C10" i="5" s="1"/>
  <c r="C13" i="5" s="1"/>
  <c r="C14" i="5" s="1"/>
  <c r="C15" i="5" s="1"/>
  <c r="C16" i="5" s="1"/>
  <c r="C17" i="5" s="1"/>
  <c r="C18" i="5" s="1"/>
  <c r="C19" i="5" s="1"/>
  <c r="C3" i="5"/>
  <c r="C22" i="5" l="1"/>
  <c r="C25" i="5" s="1"/>
  <c r="C26" i="5" s="1"/>
  <c r="C30" i="5" s="1"/>
  <c r="F374" i="2"/>
  <c r="C369" i="2"/>
  <c r="G370" i="2" l="1"/>
  <c r="G366" i="2" l="1"/>
  <c r="G365" i="2" s="1"/>
  <c r="F366" i="2"/>
  <c r="F363" i="2"/>
  <c r="G361" i="2" l="1"/>
  <c r="G363" i="2" s="1"/>
  <c r="F353" i="2" l="1"/>
  <c r="F352" i="2" l="1"/>
  <c r="D352" i="2"/>
  <c r="D353" i="2" s="1"/>
  <c r="C352" i="2"/>
  <c r="G351" i="2"/>
  <c r="F351" i="2"/>
  <c r="D344" i="2" l="1"/>
  <c r="F347" i="2" l="1"/>
  <c r="D347" i="2"/>
  <c r="G346" i="2" l="1"/>
  <c r="G356" i="2" s="1"/>
  <c r="G357" i="2" s="1"/>
  <c r="G358" i="2" s="1"/>
  <c r="E326" i="2" l="1"/>
  <c r="E345" i="2" l="1"/>
  <c r="E347" i="2" s="1"/>
  <c r="E348" i="2" s="1"/>
  <c r="E352" i="2" s="1"/>
  <c r="E353" i="2" s="1"/>
  <c r="I343" i="2" l="1"/>
  <c r="F340" i="2" l="1"/>
  <c r="E339" i="2" l="1"/>
  <c r="D337" i="2" l="1"/>
  <c r="D339" i="2" s="1"/>
  <c r="G335" i="2" l="1"/>
  <c r="G339" i="2" s="1"/>
  <c r="G353" i="2" l="1"/>
  <c r="G359" i="2" s="1"/>
  <c r="G360" i="2" s="1"/>
  <c r="G341" i="2"/>
  <c r="G342" i="2" s="1"/>
  <c r="G345" i="2" s="1"/>
  <c r="G347" i="2" s="1"/>
  <c r="G348" i="2" s="1"/>
  <c r="G352" i="2" s="1"/>
  <c r="E328" i="2"/>
  <c r="D328" i="2"/>
  <c r="E332" i="2" l="1"/>
  <c r="E333" i="2" s="1"/>
  <c r="E337" i="2" s="1"/>
  <c r="D332" i="2"/>
  <c r="D333" i="2" s="1"/>
  <c r="E338" i="2" l="1"/>
  <c r="E340" i="2"/>
  <c r="E343" i="2" s="1"/>
  <c r="D326" i="2"/>
  <c r="E344" i="2" l="1"/>
  <c r="E346" i="2"/>
  <c r="E349" i="2" s="1"/>
  <c r="E350" i="2" s="1"/>
  <c r="E351" i="2" s="1"/>
  <c r="H343" i="2"/>
  <c r="F324" i="2" l="1"/>
  <c r="G324" i="2"/>
  <c r="G330" i="2" s="1"/>
  <c r="G338" i="2" s="1"/>
  <c r="G344" i="2" s="1"/>
  <c r="G299" i="2"/>
  <c r="G301" i="2" s="1"/>
  <c r="I322" i="2" l="1"/>
  <c r="E320" i="2" l="1"/>
  <c r="D320" i="2"/>
  <c r="G318" i="2" l="1"/>
  <c r="G319" i="2" s="1"/>
  <c r="G320" i="2" s="1"/>
  <c r="F318" i="2"/>
  <c r="E318" i="2"/>
  <c r="D318" i="2"/>
  <c r="G309" i="2" l="1"/>
  <c r="F313" i="2" l="1"/>
  <c r="F310" i="2"/>
  <c r="E306" i="2"/>
  <c r="E310" i="2" s="1"/>
  <c r="G310" i="2"/>
  <c r="D307" i="2"/>
  <c r="G305" i="2"/>
  <c r="G313" i="2" s="1"/>
  <c r="F304" i="2" l="1"/>
  <c r="G304" i="2"/>
  <c r="I299" i="2" l="1"/>
  <c r="G296" i="2" l="1"/>
  <c r="E296" i="2"/>
  <c r="E298" i="2" s="1"/>
  <c r="D296" i="2"/>
  <c r="D298" i="2" s="1"/>
  <c r="L295" i="2"/>
  <c r="L299" i="2" s="1"/>
  <c r="L300" i="2" s="1"/>
  <c r="F295" i="2"/>
  <c r="L289" i="2"/>
  <c r="E299" i="2" l="1"/>
  <c r="E304" i="2"/>
  <c r="E305" i="2" s="1"/>
  <c r="E313" i="2" s="1"/>
  <c r="H221" i="2"/>
  <c r="F221" i="2"/>
  <c r="D221" i="2"/>
  <c r="E243" i="2"/>
  <c r="D243" i="2"/>
  <c r="F293" i="2" l="1"/>
  <c r="L292" i="2" l="1"/>
  <c r="E291" i="2"/>
  <c r="E293" i="2" s="1"/>
  <c r="F290" i="2" l="1"/>
  <c r="C290" i="2"/>
  <c r="F287" i="2" l="1"/>
  <c r="F289" i="2" s="1"/>
  <c r="B79" i="2" l="1"/>
  <c r="B76" i="2"/>
  <c r="L279" i="2" l="1"/>
  <c r="L281" i="2" l="1"/>
  <c r="L282" i="2" s="1"/>
  <c r="L276" i="2"/>
  <c r="G259" i="2"/>
  <c r="G281" i="2"/>
  <c r="G282" i="2" s="1"/>
  <c r="H285" i="2"/>
  <c r="F285" i="2"/>
  <c r="E280" i="2" l="1"/>
  <c r="E281" i="2" s="1"/>
  <c r="E282" i="2" s="1"/>
  <c r="E286" i="2" s="1"/>
  <c r="E287" i="2" s="1"/>
  <c r="E289" i="2" s="1"/>
  <c r="E290" i="2" s="1"/>
  <c r="E292" i="2" s="1"/>
  <c r="D280" i="2"/>
  <c r="D281" i="2" l="1"/>
  <c r="D282" i="2" s="1"/>
  <c r="D283" i="2"/>
  <c r="D284" i="2" s="1"/>
  <c r="D285" i="2" s="1"/>
  <c r="D286" i="2" s="1"/>
  <c r="D287" i="2" s="1"/>
  <c r="D288" i="2" s="1"/>
  <c r="D289" i="2" s="1"/>
  <c r="D290" i="2" s="1"/>
  <c r="I279" i="2"/>
  <c r="I282" i="2" s="1"/>
  <c r="D291" i="2" l="1"/>
  <c r="D293" i="2" s="1"/>
  <c r="D292" i="2"/>
  <c r="D278" i="2"/>
  <c r="J272" i="2" l="1"/>
  <c r="F276" i="2" l="1"/>
  <c r="F275" i="2"/>
  <c r="C275" i="2" l="1"/>
  <c r="F274" i="2" l="1"/>
  <c r="F326" i="2" s="1"/>
  <c r="G273" i="2" l="1"/>
  <c r="G274" i="2" s="1"/>
  <c r="G277" i="2" s="1"/>
  <c r="F273" i="2"/>
  <c r="F279" i="2" s="1"/>
  <c r="F328" i="2" s="1"/>
  <c r="E273" i="2"/>
  <c r="E274" i="2" s="1"/>
  <c r="E277" i="2" s="1"/>
  <c r="E279" i="2" s="1"/>
  <c r="E284" i="2" s="1"/>
  <c r="K267" i="2"/>
  <c r="L261" i="2"/>
  <c r="L260" i="2" s="1"/>
  <c r="G279" i="2" l="1"/>
  <c r="G284" i="2" s="1"/>
  <c r="G286" i="2" s="1"/>
  <c r="G303" i="2"/>
  <c r="L247" i="2"/>
  <c r="L249" i="2" s="1"/>
  <c r="G300" i="2" l="1"/>
  <c r="G328" i="2"/>
  <c r="G337" i="2" s="1"/>
  <c r="G340" i="2" s="1"/>
  <c r="G369" i="2" s="1"/>
  <c r="G372" i="2" s="1"/>
  <c r="G377" i="2" s="1"/>
  <c r="G326" i="2"/>
  <c r="G287" i="2"/>
  <c r="G290" i="2" s="1"/>
  <c r="G292" i="2" s="1"/>
  <c r="G295" i="2" s="1"/>
  <c r="L256" i="2"/>
  <c r="L258" i="2" s="1"/>
  <c r="L259" i="2" s="1"/>
  <c r="L274" i="2" s="1"/>
  <c r="E272" i="2"/>
  <c r="E276" i="2" s="1"/>
  <c r="G289" i="2" l="1"/>
  <c r="F270" i="2"/>
  <c r="G270" i="2"/>
  <c r="G272" i="2" s="1"/>
  <c r="G276" i="2" s="1"/>
  <c r="G291" i="2" s="1"/>
  <c r="G293" i="2" s="1"/>
  <c r="D271" i="2"/>
  <c r="C271" i="2"/>
  <c r="C272" i="2" s="1"/>
  <c r="F268" i="2"/>
  <c r="I261" i="2" l="1"/>
  <c r="K271" i="2"/>
  <c r="K272" i="2" s="1"/>
  <c r="F267" i="2"/>
  <c r="F266" i="2"/>
  <c r="F271" i="2" s="1"/>
  <c r="F71" i="2" l="1"/>
  <c r="F72" i="2" s="1"/>
  <c r="F73" i="2" s="1"/>
  <c r="F74" i="2" s="1"/>
  <c r="C260" i="2"/>
  <c r="C261" i="2" s="1"/>
  <c r="C264" i="2"/>
  <c r="E263" i="2"/>
  <c r="E264" i="2" s="1"/>
  <c r="E266" i="2" s="1"/>
  <c r="E267" i="2" s="1"/>
  <c r="E268" i="2" s="1"/>
  <c r="E271" i="2" s="1"/>
  <c r="E275" i="2" s="1"/>
  <c r="E285" i="2" l="1"/>
  <c r="E283" i="2"/>
  <c r="D265" i="2"/>
  <c r="F259" i="2" l="1"/>
  <c r="K248" i="2"/>
  <c r="K251" i="2" s="1"/>
  <c r="K252" i="2" s="1"/>
  <c r="K255" i="2" s="1"/>
  <c r="K257" i="2" s="1"/>
  <c r="K247" i="2"/>
  <c r="K249" i="2" s="1"/>
  <c r="K254" i="2" s="1"/>
  <c r="K259" i="2" s="1"/>
  <c r="K245" i="2"/>
  <c r="D12" i="2" l="1"/>
  <c r="F258" i="2" l="1"/>
  <c r="C257" i="2" l="1"/>
  <c r="J256" i="2" l="1"/>
  <c r="F256" i="2"/>
  <c r="D256" i="2"/>
  <c r="D257" i="2" s="1"/>
  <c r="D258" i="2" s="1"/>
  <c r="H254" i="2" l="1"/>
  <c r="E254" i="2"/>
  <c r="J253" i="2"/>
  <c r="F253" i="2"/>
  <c r="D253" i="2"/>
  <c r="G275" i="2" l="1"/>
  <c r="G244" i="2"/>
  <c r="G245" i="2" s="1"/>
  <c r="F61" i="2"/>
  <c r="F62" i="2" s="1"/>
  <c r="F63" i="2" s="1"/>
  <c r="F247" i="2"/>
  <c r="J243" i="2"/>
  <c r="G247" i="2" l="1"/>
  <c r="G248" i="2" s="1"/>
  <c r="G249" i="2" s="1"/>
  <c r="G250" i="2" s="1"/>
  <c r="G251" i="2" s="1"/>
  <c r="G253" i="2" s="1"/>
  <c r="G255" i="2" s="1"/>
  <c r="G256" i="2" s="1"/>
  <c r="G257" i="2" s="1"/>
  <c r="G258" i="2" s="1"/>
  <c r="D249" i="2"/>
  <c r="C249" i="2"/>
  <c r="G260" i="2" l="1"/>
  <c r="G261" i="2" s="1"/>
  <c r="G262" i="2"/>
  <c r="G268" i="2" s="1"/>
  <c r="G271" i="2" s="1"/>
  <c r="G283" i="2" s="1"/>
  <c r="G285" i="2" s="1"/>
  <c r="G263" i="2"/>
  <c r="G266" i="2" s="1"/>
  <c r="G267" i="2" s="1"/>
  <c r="G264" i="2"/>
  <c r="C245" i="2"/>
  <c r="D245" i="2" l="1"/>
  <c r="D246" i="2" s="1"/>
  <c r="E245" i="2" l="1"/>
  <c r="E246" i="2" s="1"/>
  <c r="E247" i="2" s="1"/>
  <c r="E248" i="2" s="1"/>
  <c r="E249" i="2" s="1"/>
  <c r="E250" i="2" s="1"/>
  <c r="E251" i="2" s="1"/>
  <c r="E252" i="2" s="1"/>
  <c r="E253" i="2" s="1"/>
  <c r="E255" i="2" s="1"/>
  <c r="E256" i="2" s="1"/>
  <c r="E257" i="2" s="1"/>
  <c r="E258" i="2" s="1"/>
  <c r="E259" i="2" s="1"/>
  <c r="E260" i="2" s="1"/>
  <c r="E261" i="2" s="1"/>
  <c r="G239" i="2" l="1"/>
  <c r="C239" i="2"/>
  <c r="G238" i="2"/>
  <c r="F238" i="2"/>
  <c r="D238" i="2"/>
  <c r="D239" i="2" s="1"/>
  <c r="D240" i="2" s="1"/>
  <c r="D241" i="2" s="1"/>
  <c r="F237" i="2" l="1"/>
  <c r="F240" i="2" s="1"/>
  <c r="F254" i="2" l="1"/>
  <c r="F242" i="2"/>
  <c r="F229" i="2"/>
  <c r="M197" i="2"/>
  <c r="M204" i="2"/>
  <c r="M205" i="2" l="1"/>
  <c r="M217" i="2" s="1"/>
  <c r="M218" i="2" s="1"/>
  <c r="I204" i="2"/>
  <c r="I205" i="2" s="1"/>
  <c r="I217" i="2" s="1"/>
  <c r="I203" i="2"/>
  <c r="I211" i="2" s="1"/>
  <c r="I198" i="2"/>
  <c r="E201" i="2"/>
  <c r="M199" i="2"/>
  <c r="M201" i="2" s="1"/>
  <c r="D198" i="2"/>
  <c r="D199" i="2" s="1"/>
  <c r="M192" i="2" l="1"/>
  <c r="J192" i="2"/>
  <c r="I190" i="2" l="1"/>
  <c r="I200" i="2" s="1"/>
  <c r="L178" i="2" l="1"/>
  <c r="L187" i="2"/>
  <c r="L204" i="2" s="1"/>
  <c r="L205" i="2" s="1"/>
  <c r="L217" i="2" s="1"/>
  <c r="J187" i="2"/>
  <c r="J204" i="2" s="1"/>
  <c r="J205" i="2" s="1"/>
  <c r="J217" i="2" s="1"/>
  <c r="I187" i="2"/>
  <c r="M185" i="2"/>
  <c r="M177" i="2"/>
  <c r="M180" i="2" s="1"/>
  <c r="M181" i="2" s="1"/>
  <c r="I174" i="2"/>
  <c r="I178" i="2" s="1"/>
  <c r="I186" i="2" s="1"/>
  <c r="I193" i="2" s="1"/>
  <c r="I194" i="2" s="1"/>
  <c r="I195" i="2" s="1"/>
  <c r="I241" i="2" s="1"/>
  <c r="I166" i="2"/>
  <c r="I167" i="2" s="1"/>
  <c r="M162" i="2"/>
  <c r="I170" i="2" l="1"/>
  <c r="I169" i="2"/>
  <c r="L168" i="2"/>
  <c r="L172" i="2" s="1"/>
  <c r="L174" i="2" s="1"/>
  <c r="L175" i="2" s="1"/>
  <c r="L176" i="2" s="1"/>
  <c r="L180" i="2" s="1"/>
  <c r="L181" i="2" s="1"/>
  <c r="L182" i="2" s="1"/>
  <c r="L183" i="2" s="1"/>
  <c r="L184" i="2" s="1"/>
  <c r="L186" i="2" s="1"/>
  <c r="L192" i="2" s="1"/>
  <c r="L193" i="2" s="1"/>
  <c r="L194" i="2" s="1"/>
  <c r="L195" i="2" s="1"/>
  <c r="L196" i="2" s="1"/>
  <c r="L197" i="2" s="1"/>
  <c r="M166" i="2"/>
  <c r="M167" i="2" s="1"/>
  <c r="M169" i="2" s="1"/>
  <c r="M170" i="2" s="1"/>
  <c r="M172" i="2" s="1"/>
  <c r="M173" i="2" s="1"/>
  <c r="M174" i="2" s="1"/>
  <c r="M175" i="2" s="1"/>
  <c r="L163" i="2"/>
  <c r="L165" i="2" s="1"/>
  <c r="L166" i="2" s="1"/>
  <c r="L167" i="2" s="1"/>
  <c r="L169" i="2" s="1"/>
  <c r="L170" i="2" s="1"/>
  <c r="L171" i="2" s="1"/>
  <c r="L173" i="2" s="1"/>
  <c r="L177" i="2" s="1"/>
  <c r="L188" i="2" s="1"/>
  <c r="L189" i="2" s="1"/>
  <c r="L199" i="2" s="1"/>
  <c r="L201" i="2" s="1"/>
  <c r="L162" i="2" l="1"/>
  <c r="G236" i="2" l="1"/>
  <c r="F236" i="2"/>
  <c r="E236" i="2"/>
  <c r="D233" i="2" l="1"/>
  <c r="D234" i="2" s="1"/>
  <c r="D235" i="2" s="1"/>
  <c r="M164" i="2" l="1"/>
  <c r="I163" i="2"/>
  <c r="I162" i="2" s="1"/>
  <c r="H165" i="2"/>
  <c r="E165" i="2"/>
  <c r="D165" i="2"/>
  <c r="F160" i="2"/>
  <c r="M165" i="2" l="1"/>
  <c r="M168" i="2" s="1"/>
  <c r="M171" i="2" s="1"/>
  <c r="M163" i="2"/>
  <c r="G232" i="2"/>
  <c r="G235" i="2" s="1"/>
  <c r="K230" i="2" l="1"/>
  <c r="H230" i="2"/>
  <c r="G230" i="2"/>
  <c r="F230" i="2"/>
  <c r="E209" i="2"/>
  <c r="E210" i="2" s="1"/>
  <c r="E211" i="2" s="1"/>
  <c r="E225" i="2"/>
  <c r="D230" i="2"/>
  <c r="H216" i="2"/>
  <c r="K225" i="2"/>
  <c r="I225" i="2" s="1"/>
  <c r="I222" i="2"/>
  <c r="I230" i="2" s="1"/>
  <c r="I232" i="2" s="1"/>
  <c r="I243" i="2" s="1"/>
  <c r="G229" i="2"/>
  <c r="E220" i="2"/>
  <c r="G220" i="2"/>
  <c r="G217" i="2"/>
  <c r="E217" i="2"/>
  <c r="E218" i="2" s="1"/>
  <c r="E228" i="2" s="1"/>
  <c r="E232" i="2" s="1"/>
  <c r="I209" i="2"/>
  <c r="G211" i="2"/>
  <c r="G234" i="2" s="1"/>
  <c r="I213" i="2"/>
  <c r="I214" i="2" s="1"/>
  <c r="I223" i="2" s="1"/>
  <c r="I231" i="2" s="1"/>
  <c r="I242" i="2" s="1"/>
  <c r="E214" i="2"/>
  <c r="E216" i="2" s="1"/>
  <c r="E221" i="2" s="1"/>
  <c r="G207" i="2"/>
  <c r="G222" i="2" s="1"/>
  <c r="G202" i="2"/>
  <c r="G203" i="2" s="1"/>
  <c r="G215" i="2" s="1"/>
  <c r="G216" i="2" s="1"/>
  <c r="G221" i="2" s="1"/>
  <c r="G201" i="2"/>
  <c r="G198" i="2"/>
  <c r="G199" i="2" s="1"/>
  <c r="J197" i="2"/>
  <c r="G179" i="2"/>
  <c r="G180" i="2" s="1"/>
  <c r="I171" i="2"/>
  <c r="E166" i="2"/>
  <c r="E167" i="2" s="1"/>
  <c r="E169" i="2" s="1"/>
  <c r="E170" i="2" s="1"/>
  <c r="E171" i="2" s="1"/>
  <c r="E173" i="2" s="1"/>
  <c r="E174" i="2" s="1"/>
  <c r="E175" i="2" s="1"/>
  <c r="E180" i="2" s="1"/>
  <c r="E182" i="2" s="1"/>
  <c r="E183" i="2" s="1"/>
  <c r="E184" i="2" s="1"/>
  <c r="E185" i="2" s="1"/>
  <c r="E186" i="2" s="1"/>
  <c r="E187" i="2" s="1"/>
  <c r="E188" i="2" s="1"/>
  <c r="E189" i="2" s="1"/>
  <c r="E192" i="2" s="1"/>
  <c r="E193" i="2" s="1"/>
  <c r="E194" i="2" s="1"/>
  <c r="E195" i="2" s="1"/>
  <c r="E198" i="2" s="1"/>
  <c r="E199" i="2" s="1"/>
  <c r="D166" i="2"/>
  <c r="D167" i="2" s="1"/>
  <c r="D169" i="2" s="1"/>
  <c r="D170" i="2" s="1"/>
  <c r="D171" i="2" s="1"/>
  <c r="D173" i="2" s="1"/>
  <c r="D174" i="2" s="1"/>
  <c r="D175" i="2" s="1"/>
  <c r="D180" i="2" s="1"/>
  <c r="I168" i="2"/>
  <c r="I172" i="2" s="1"/>
  <c r="G161" i="2"/>
  <c r="D203" i="2"/>
  <c r="D204" i="2" s="1"/>
  <c r="D205" i="2" s="1"/>
  <c r="D206" i="2" s="1"/>
  <c r="D207" i="2" s="1"/>
  <c r="E203" i="2"/>
  <c r="E206" i="2" s="1"/>
  <c r="E207" i="2" s="1"/>
  <c r="E208" i="2" s="1"/>
  <c r="E168" i="2"/>
  <c r="E172" i="2" s="1"/>
  <c r="E176" i="2" s="1"/>
  <c r="E177" i="2" s="1"/>
  <c r="E178" i="2" s="1"/>
  <c r="E179" i="2" s="1"/>
  <c r="E181" i="2" s="1"/>
  <c r="E190" i="2" s="1"/>
  <c r="E191" i="2" s="1"/>
  <c r="E196" i="2" s="1"/>
  <c r="E197" i="2" s="1"/>
  <c r="D168" i="2"/>
  <c r="D172" i="2" s="1"/>
  <c r="D176" i="2" s="1"/>
  <c r="D177" i="2" s="1"/>
  <c r="D178" i="2" s="1"/>
  <c r="D179" i="2" s="1"/>
  <c r="D181" i="2" s="1"/>
  <c r="D190" i="2" s="1"/>
  <c r="D191" i="2" s="1"/>
  <c r="D196" i="2" s="1"/>
  <c r="D197" i="2" s="1"/>
  <c r="I244" i="2" l="1"/>
  <c r="I248" i="2"/>
  <c r="I251" i="2" s="1"/>
  <c r="I252" i="2" s="1"/>
  <c r="I255" i="2" s="1"/>
  <c r="I257" i="2" s="1"/>
  <c r="I262" i="2" s="1"/>
  <c r="I263" i="2" s="1"/>
  <c r="I264" i="2" s="1"/>
  <c r="I265" i="2" s="1"/>
  <c r="I269" i="2" s="1"/>
  <c r="I191" i="2"/>
  <c r="I199" i="2" s="1"/>
  <c r="I201" i="2" s="1"/>
  <c r="I212" i="2" s="1"/>
  <c r="I216" i="2" s="1"/>
  <c r="I173" i="2"/>
  <c r="I177" i="2" s="1"/>
  <c r="I188" i="2" s="1"/>
  <c r="I189" i="2" s="1"/>
  <c r="G218" i="2"/>
  <c r="E234" i="2"/>
  <c r="E235" i="2" s="1"/>
  <c r="E238" i="2" s="1"/>
  <c r="E239" i="2" s="1"/>
  <c r="E241" i="2" s="1"/>
  <c r="E233" i="2"/>
  <c r="I176" i="2"/>
  <c r="I180" i="2" s="1"/>
  <c r="I175" i="2"/>
  <c r="G190" i="2"/>
  <c r="G192" i="2" s="1"/>
  <c r="G182" i="2"/>
  <c r="G183" i="2" s="1"/>
  <c r="G184" i="2" s="1"/>
  <c r="G224" i="2"/>
  <c r="G225" i="2" s="1"/>
  <c r="G226" i="2"/>
  <c r="G227" i="2" s="1"/>
  <c r="G162" i="2"/>
  <c r="G163" i="2" s="1"/>
  <c r="G164" i="2" s="1"/>
  <c r="G166" i="2" s="1"/>
  <c r="G167" i="2" s="1"/>
  <c r="G168" i="2" s="1"/>
  <c r="G169" i="2" s="1"/>
  <c r="G170" i="2" s="1"/>
  <c r="G171" i="2" s="1"/>
  <c r="G172" i="2" s="1"/>
  <c r="G173" i="2" s="1"/>
  <c r="G165" i="2"/>
  <c r="C228" i="2"/>
  <c r="I236" i="2" l="1"/>
  <c r="I246" i="2" s="1"/>
  <c r="I247" i="2" s="1"/>
  <c r="I249" i="2" s="1"/>
  <c r="I253" i="2" s="1"/>
  <c r="I256" i="2" s="1"/>
  <c r="I258" i="2" s="1"/>
  <c r="I259" i="2" s="1"/>
  <c r="I266" i="2" s="1"/>
  <c r="I267" i="2" s="1"/>
  <c r="I270" i="2" s="1"/>
  <c r="I274" i="2" s="1"/>
  <c r="I276" i="2" s="1"/>
  <c r="I285" i="2" s="1"/>
  <c r="I287" i="2" s="1"/>
  <c r="I290" i="2" s="1"/>
  <c r="I293" i="2" s="1"/>
  <c r="I221" i="2"/>
  <c r="I219" i="2" s="1"/>
  <c r="I272" i="2"/>
  <c r="I277" i="2"/>
  <c r="I280" i="2" s="1"/>
  <c r="I283" i="2" s="1"/>
  <c r="I284" i="2" s="1"/>
  <c r="I181" i="2"/>
  <c r="I182" i="2" s="1"/>
  <c r="I183" i="2" s="1"/>
  <c r="I184" i="2" s="1"/>
  <c r="I192" i="2"/>
  <c r="I196" i="2" s="1"/>
  <c r="G174" i="2"/>
  <c r="G175" i="2" s="1"/>
  <c r="G176" i="2" s="1"/>
  <c r="G181" i="2" s="1"/>
  <c r="G188" i="2" s="1"/>
  <c r="F226" i="2"/>
  <c r="C227" i="2"/>
  <c r="F52" i="2"/>
  <c r="I286" i="2" l="1"/>
  <c r="I292" i="2"/>
  <c r="I197" i="2"/>
  <c r="I206" i="2"/>
  <c r="I207" i="2" s="1"/>
  <c r="I210" i="2" s="1"/>
  <c r="I233" i="2" s="1"/>
  <c r="C225" i="2"/>
  <c r="F50" i="2"/>
  <c r="F224" i="2"/>
  <c r="I237" i="2" l="1"/>
  <c r="I245" i="2" s="1"/>
  <c r="I250" i="2" s="1"/>
  <c r="I228" i="2"/>
  <c r="F48" i="2"/>
  <c r="C223" i="2"/>
  <c r="C218" i="2" l="1"/>
  <c r="C219" i="2" s="1"/>
  <c r="C220" i="2" s="1"/>
  <c r="F44" i="2"/>
  <c r="F45" i="2" s="1"/>
  <c r="F46" i="2" s="1"/>
  <c r="H43" i="2"/>
  <c r="F216" i="2" l="1"/>
  <c r="F41" i="2"/>
  <c r="F42" i="2" s="1"/>
  <c r="C214" i="2"/>
  <c r="F199" i="2" l="1"/>
  <c r="F210" i="2" l="1"/>
  <c r="C209" i="2" l="1"/>
  <c r="F209" i="2"/>
  <c r="F211" i="2" s="1"/>
  <c r="F208" i="2"/>
  <c r="S97" i="2" l="1"/>
  <c r="Q97" i="2"/>
  <c r="C207" i="2" l="1"/>
  <c r="C205" i="2" l="1"/>
  <c r="F37" i="2"/>
  <c r="J35" i="2" l="1"/>
  <c r="P17" i="2" l="1"/>
  <c r="Q34" i="2" l="1"/>
  <c r="L101" i="2" l="1"/>
  <c r="V39" i="2"/>
  <c r="V91" i="2" l="1"/>
  <c r="V92" i="2" s="1"/>
  <c r="V95" i="2"/>
  <c r="V93" i="2" l="1"/>
  <c r="V94" i="2" s="1"/>
  <c r="M136" i="2"/>
  <c r="L126" i="2"/>
  <c r="L125" i="2"/>
  <c r="I147" i="2"/>
  <c r="I146" i="2"/>
  <c r="I148" i="2"/>
  <c r="I149" i="2"/>
  <c r="L95" i="2"/>
  <c r="I150" i="2" l="1"/>
  <c r="J150" i="2" s="1"/>
  <c r="J29" i="2"/>
  <c r="Q30" i="2"/>
  <c r="U22" i="2"/>
  <c r="B132" i="2"/>
  <c r="B133" i="2" s="1"/>
  <c r="B134" i="2" s="1"/>
  <c r="Q15" i="2"/>
  <c r="S93" i="2" l="1"/>
  <c r="R93" i="2"/>
  <c r="J26" i="2"/>
  <c r="Q16" i="2"/>
  <c r="Q27" i="2" l="1"/>
  <c r="Q25" i="2"/>
  <c r="Q23" i="2"/>
  <c r="Q19" i="2"/>
  <c r="Q17" i="2"/>
  <c r="Q14" i="2"/>
  <c r="Q13" i="2"/>
  <c r="Q12" i="2"/>
  <c r="Q11" i="2"/>
  <c r="Q10" i="2"/>
  <c r="Q9" i="2"/>
  <c r="Q6" i="2"/>
  <c r="Q5" i="2"/>
  <c r="Q4" i="2"/>
  <c r="Q3" i="2"/>
  <c r="Q2" i="2"/>
  <c r="Q1" i="2"/>
  <c r="P26" i="2" l="1"/>
  <c r="P33" i="2"/>
  <c r="P34" i="2" s="1"/>
  <c r="I33" i="2"/>
  <c r="B32" i="2"/>
  <c r="J2" i="2"/>
  <c r="J3" i="2" s="1"/>
  <c r="J5" i="2" s="1"/>
  <c r="J6" i="2" s="1"/>
  <c r="J7" i="2" s="1"/>
  <c r="J8" i="2" s="1"/>
  <c r="J9" i="2" s="1"/>
  <c r="J10" i="2" s="1"/>
  <c r="J11" i="2" s="1"/>
  <c r="J4" i="2" s="1"/>
  <c r="J12" i="2" s="1"/>
  <c r="J13" i="2" s="1"/>
  <c r="I24" i="2"/>
  <c r="Q20" i="2"/>
  <c r="O15" i="2"/>
  <c r="O16" i="2" s="1"/>
  <c r="O17" i="2" s="1"/>
  <c r="O18" i="2" s="1"/>
  <c r="O19" i="2" s="1"/>
  <c r="O20" i="2" s="1"/>
  <c r="O21" i="2" s="1"/>
  <c r="O22" i="2" s="1"/>
  <c r="O23" i="2" s="1"/>
  <c r="O24" i="2" s="1"/>
  <c r="F195" i="2"/>
  <c r="C194" i="2"/>
  <c r="C195" i="2" s="1"/>
  <c r="F29" i="2"/>
  <c r="F30" i="2" s="1"/>
  <c r="B29" i="2"/>
  <c r="B28" i="2"/>
  <c r="H175" i="2"/>
  <c r="H174" i="2"/>
  <c r="H12" i="2"/>
  <c r="H173" i="2" s="1"/>
  <c r="H192" i="2"/>
  <c r="H189" i="2"/>
  <c r="F26" i="2"/>
  <c r="H180" i="2"/>
  <c r="H179" i="2"/>
  <c r="F192" i="2"/>
  <c r="F189" i="2"/>
  <c r="F188" i="2"/>
  <c r="F187" i="2"/>
  <c r="F186" i="2"/>
  <c r="F185" i="2"/>
  <c r="C183" i="2"/>
  <c r="C184" i="2" s="1"/>
  <c r="C185" i="2" s="1"/>
  <c r="F184" i="2"/>
  <c r="F183" i="2"/>
  <c r="F182" i="2"/>
  <c r="C180" i="2"/>
  <c r="C181" i="2" s="1"/>
  <c r="F181" i="2"/>
  <c r="F179" i="2"/>
  <c r="C176" i="2"/>
  <c r="C175" i="2"/>
  <c r="C174" i="2"/>
  <c r="C173" i="2"/>
  <c r="F180" i="2"/>
  <c r="F177" i="2"/>
  <c r="F176" i="2"/>
  <c r="F175" i="2"/>
  <c r="H172" i="2"/>
  <c r="H171" i="2"/>
  <c r="F174" i="2"/>
  <c r="F173" i="2"/>
  <c r="H170" i="2"/>
  <c r="H169" i="2"/>
  <c r="H168" i="2"/>
  <c r="H167" i="2"/>
  <c r="H166" i="2"/>
  <c r="F172" i="2"/>
  <c r="F171" i="2"/>
  <c r="F170" i="2"/>
  <c r="F169" i="2"/>
  <c r="F5" i="2"/>
  <c r="C166" i="2" s="1"/>
  <c r="C167" i="2" s="1"/>
  <c r="C168" i="2" s="1"/>
  <c r="F168" i="2"/>
  <c r="F167" i="2"/>
  <c r="F166" i="2"/>
  <c r="F164" i="2"/>
  <c r="C164" i="2"/>
  <c r="F163" i="2"/>
  <c r="C161" i="2"/>
  <c r="C162" i="2" s="1"/>
  <c r="F162" i="2"/>
  <c r="F161" i="2"/>
  <c r="F165" i="2" s="1"/>
  <c r="P27" i="2"/>
  <c r="P31" i="2" s="1"/>
  <c r="I27" i="2"/>
  <c r="C189" i="2"/>
  <c r="F20" i="2"/>
  <c r="F21" i="2" s="1"/>
  <c r="F22" i="2" s="1"/>
  <c r="F18" i="2"/>
  <c r="F7" i="2"/>
  <c r="F4" i="2"/>
  <c r="F2" i="2"/>
  <c r="L8" i="2"/>
  <c r="I12" i="2"/>
  <c r="I14" i="2" s="1"/>
  <c r="B130" i="2"/>
  <c r="I126" i="2"/>
  <c r="I143" i="2" s="1"/>
  <c r="J143" i="2" s="1"/>
  <c r="I136" i="2"/>
  <c r="B143" i="2"/>
  <c r="B144" i="2" s="1"/>
  <c r="B153" i="2" s="1"/>
  <c r="B109" i="2"/>
  <c r="P2" i="2"/>
  <c r="P3" i="2" s="1"/>
  <c r="P5" i="2" s="1"/>
  <c r="P6" i="2" s="1"/>
  <c r="P7" i="2" s="1"/>
  <c r="P8" i="2" s="1"/>
  <c r="P9" i="2" s="1"/>
  <c r="P10" i="2" s="1"/>
  <c r="P11" i="2" s="1"/>
  <c r="P4" i="2" s="1"/>
  <c r="P12" i="2" s="1"/>
  <c r="P13" i="2" s="1"/>
  <c r="P14" i="2" s="1"/>
  <c r="P15" i="2" s="1"/>
  <c r="P18" i="2" s="1"/>
  <c r="O2" i="2"/>
  <c r="O3" i="2" s="1"/>
  <c r="O5" i="2" s="1"/>
  <c r="O6" i="2" s="1"/>
  <c r="O7" i="2" s="1"/>
  <c r="O8" i="2" s="1"/>
  <c r="O9" i="2" s="1"/>
  <c r="O10" i="2" s="1"/>
  <c r="O11" i="2" s="1"/>
  <c r="O4" i="2" s="1"/>
  <c r="O12" i="2" s="1"/>
  <c r="O13" i="2" s="1"/>
  <c r="K13" i="2"/>
  <c r="K7" i="2"/>
  <c r="F190" i="2" l="1"/>
  <c r="F200" i="2"/>
  <c r="I144" i="2"/>
  <c r="J144" i="2" s="1"/>
  <c r="L136" i="2"/>
  <c r="Q8" i="2"/>
  <c r="Q93" i="2" s="1"/>
  <c r="Q96" i="2" s="1"/>
  <c r="L93" i="2"/>
  <c r="L99" i="2" s="1"/>
  <c r="O27" i="2"/>
  <c r="O25" i="2"/>
  <c r="O26" i="2" s="1"/>
  <c r="J17" i="2"/>
  <c r="J14" i="2"/>
  <c r="J15" i="2" s="1"/>
  <c r="J142" i="2" l="1"/>
  <c r="J153" i="2" s="1"/>
  <c r="J154" i="2" s="1"/>
  <c r="Q98" i="2"/>
  <c r="I142" i="2"/>
  <c r="L102" i="2"/>
  <c r="L153" i="2" s="1"/>
  <c r="J27" i="2"/>
  <c r="J20" i="2"/>
  <c r="J16" i="2"/>
  <c r="J23" i="2" l="1"/>
  <c r="J21" i="2"/>
</calcChain>
</file>

<file path=xl/sharedStrings.xml><?xml version="1.0" encoding="utf-8"?>
<sst xmlns="http://schemas.openxmlformats.org/spreadsheetml/2006/main" count="1673" uniqueCount="947">
  <si>
    <t>TOTALE</t>
  </si>
  <si>
    <t>DIRETTORE</t>
  </si>
  <si>
    <t>Z6B1F79361</t>
  </si>
  <si>
    <t>pagato</t>
  </si>
  <si>
    <t>ZED1F7970B</t>
  </si>
  <si>
    <t>Z7D1F7C555</t>
  </si>
  <si>
    <t>Z911FB5B8A</t>
  </si>
  <si>
    <t>MANZONI (La Repubblica)</t>
  </si>
  <si>
    <t>ZF01FB5F93</t>
  </si>
  <si>
    <t>Z991FB6780</t>
  </si>
  <si>
    <t>Z01F1FC0375</t>
  </si>
  <si>
    <t>L'ELIOCOPIA GARGIULO</t>
  </si>
  <si>
    <t>ZBD1FEB781</t>
  </si>
  <si>
    <t>ZE42010288</t>
  </si>
  <si>
    <t>ZCF1F7C4E2</t>
  </si>
  <si>
    <t>VILLA PIGNATELLI (Tesoreria Provinciale)</t>
  </si>
  <si>
    <t>Z04201DF8D</t>
  </si>
  <si>
    <t>ZB4203E1B1</t>
  </si>
  <si>
    <t>ZC220CA1EA</t>
  </si>
  <si>
    <t>ZA420FCE7B</t>
  </si>
  <si>
    <t>ZAB210E5D7</t>
  </si>
  <si>
    <t>ACONE AVV. PIERPAOLO</t>
  </si>
  <si>
    <t>quota POC stipendi dal 25/7 al 31/8</t>
  </si>
  <si>
    <t>quota POC stipendi mese di settembre 2017</t>
  </si>
  <si>
    <t>quota POC compenso Pastore agosto e settembre 2017</t>
  </si>
  <si>
    <t>ACCONTO quota POC stipendi e compenso ottobre 2017</t>
  </si>
  <si>
    <t>ACCONTO quota POC stipendi e compenso novembre 2017</t>
  </si>
  <si>
    <t>C.F. ITALIA (Eccellenze Campane)*</t>
  </si>
  <si>
    <t>*</t>
  </si>
  <si>
    <t>SUD RISTORANTE S.a.s. di Vitale Maria</t>
  </si>
  <si>
    <t>AUGUSTUS COLOR S.r.l.</t>
  </si>
  <si>
    <t>TECNOMEDIC S.r.l.</t>
  </si>
  <si>
    <t>RIMBORSI SPESE</t>
  </si>
  <si>
    <t>FORNITURE</t>
  </si>
  <si>
    <t>STIPENDI</t>
  </si>
  <si>
    <t>**</t>
  </si>
  <si>
    <t>SALDO quota POC stipendi e compenso ottobre 2017</t>
  </si>
  <si>
    <t>POC 1</t>
  </si>
  <si>
    <t>POC 2</t>
  </si>
  <si>
    <t>acconto</t>
  </si>
  <si>
    <t>linea 2</t>
  </si>
  <si>
    <t>linea 1</t>
  </si>
  <si>
    <t>SALDO quota POC stipendi e compenso novembre 2017</t>
  </si>
  <si>
    <t>ACCONTO quota POC stipendi e compenso dicembre 2017</t>
  </si>
  <si>
    <t>6932997 (SIMOG)</t>
  </si>
  <si>
    <t>ANAC</t>
  </si>
  <si>
    <t>II ACCONTO quota POC stipendi e compenso dicembre 2017</t>
  </si>
  <si>
    <t>ZDF217FB04</t>
  </si>
  <si>
    <t>ISTITUO POLIGRAFICO ZECCA DI STATO</t>
  </si>
  <si>
    <t>Z3B2182FE1</t>
  </si>
  <si>
    <t>Z98218EDAA</t>
  </si>
  <si>
    <t>acquisto spazio pubblicitario su il Mattino</t>
  </si>
  <si>
    <t>Z9C218EDC3</t>
  </si>
  <si>
    <t>acquisto spazio pubblicitario su il Corriere della Sera</t>
  </si>
  <si>
    <t>Z8A218EDD0</t>
  </si>
  <si>
    <t>acquisto spazio pubblicitario su La Repubblica</t>
  </si>
  <si>
    <t>Z96218EF16</t>
  </si>
  <si>
    <t>Z07219035F</t>
  </si>
  <si>
    <t>linea 3</t>
  </si>
  <si>
    <t>linea 4</t>
  </si>
  <si>
    <t>linea 3/5</t>
  </si>
  <si>
    <t>SPESA PER ACQUISTI DI BENI, SERVIZI E FORNITURE</t>
  </si>
  <si>
    <t>SPESA PER QUOTA POC STIPENDI</t>
  </si>
  <si>
    <t>SPESA PER RIMBORSI SPESE MISSIONI PERSONALE E CONSULENTI</t>
  </si>
  <si>
    <t>SALDO quota POC stipendi e compenso dicembre 2017</t>
  </si>
  <si>
    <t>GEMMA - 30/08/2017 - 09/09/2017 (Festival di Venezia)</t>
  </si>
  <si>
    <t>GEMMA - *ottobre 2017</t>
  </si>
  <si>
    <t>CAMERLINGO ANNA</t>
  </si>
  <si>
    <t>Z3021CCE4D</t>
  </si>
  <si>
    <t>Z1121D27FE</t>
  </si>
  <si>
    <t>ZD721D286A</t>
  </si>
  <si>
    <t>consulenza legale bando linea di azione 1 [acconto € 1.500 in data 4/12/17 saldo € 2.187,36 in data 29/12/17]</t>
  </si>
  <si>
    <t>CITO SAMANTHA</t>
  </si>
  <si>
    <t>Z61226DE74</t>
  </si>
  <si>
    <t>bando linea 1 - costo pubblicazione sulla Gazzetta Ufficiale AVVISO MODIFICHE E PROROGA DEI TERMINI</t>
  </si>
  <si>
    <t>NUMERO</t>
  </si>
  <si>
    <t>CIG</t>
  </si>
  <si>
    <t>OGGETTO</t>
  </si>
  <si>
    <t xml:space="preserve">DATA </t>
  </si>
  <si>
    <t>incarichi coordinatori, comitato di valutazione e supervisione al progetto corso di aggiornamento legge cinema</t>
  </si>
  <si>
    <t>ZDC2294FCF</t>
  </si>
  <si>
    <t>Z702295118</t>
  </si>
  <si>
    <t>Z37229516B</t>
  </si>
  <si>
    <t>CICALA ALESSANDRA</t>
  </si>
  <si>
    <t>bando linea 4 (impegno di spesa)</t>
  </si>
  <si>
    <t>GIROCONTI PER STIPENDI E RITENUTE D'ACCONTO PROFESSIONISTI (1040)</t>
  </si>
  <si>
    <t>giroconto per R.A. 2017 competenza POC</t>
  </si>
  <si>
    <t>quota POC stipendi gennaio 2018</t>
  </si>
  <si>
    <t xml:space="preserve">ELENCO DETERMINE </t>
  </si>
  <si>
    <t>pubblicazione Mattino</t>
  </si>
  <si>
    <t>pubblicazione La Repubblica</t>
  </si>
  <si>
    <t>pubblicazione Corriere della Sera</t>
  </si>
  <si>
    <t>1316 - 1887</t>
  </si>
  <si>
    <t>26-31/01/2018</t>
  </si>
  <si>
    <t>ZE22013209</t>
  </si>
  <si>
    <t>beneficiari vari (come da selezione)</t>
  </si>
  <si>
    <t>quota POC stipendi febbraio 2018</t>
  </si>
  <si>
    <t>ZBD22F43ED</t>
  </si>
  <si>
    <t>quota POC stipendi marzo 2018</t>
  </si>
  <si>
    <t>Z17231C197</t>
  </si>
  <si>
    <t>LIGUORI CLAUDIA</t>
  </si>
  <si>
    <t>PASCOTTO ALESSANDRA</t>
  </si>
  <si>
    <t>ZBB2329D4C</t>
  </si>
  <si>
    <t>Z302353DB1</t>
  </si>
  <si>
    <t>quota POC stipendi aprile 2018</t>
  </si>
  <si>
    <t>acquisto servizi promozionali e di comunicazione [acconto € 15.000 il 11/12/17 + saldo € 12.295,08 il 09/04/18]</t>
  </si>
  <si>
    <t xml:space="preserve">26 e 12 </t>
  </si>
  <si>
    <t>2017-2018</t>
  </si>
  <si>
    <t>478 - 661</t>
  </si>
  <si>
    <t>impegnato</t>
  </si>
  <si>
    <t>rimborso al c/c ordinario</t>
  </si>
  <si>
    <t xml:space="preserve">Per errore poi con 2 bonifici in data 01-12-2017 dal c/c POC è stato fatto un secondo rimborso, poi pareggiato con un bonifico in entrata dal c/c ORDINARIO in data 11/01/2018 </t>
  </si>
  <si>
    <t>LIGUORI - Festival di Venezia 2017</t>
  </si>
  <si>
    <t>PASCOTTO - Festival di Venezia 2017</t>
  </si>
  <si>
    <t>MONTICELLI - Festival di Venezia 2017</t>
  </si>
  <si>
    <t>MONTICELLI - MIA 2017</t>
  </si>
  <si>
    <t>13/10/17-23/1/18</t>
  </si>
  <si>
    <t>19/3-16/4/2018</t>
  </si>
  <si>
    <t>acconti</t>
  </si>
  <si>
    <t>N.B. pagato dal c/c ordinario in data e poi rimborsato con giroconto in data 7/10</t>
  </si>
  <si>
    <t>N.B. le fatture n. 85 e 86 dello Studio Eikon (rif. Prestazioni per il Festival di Venezia) NON hanno CIG. Sono state pagate prima dal c/c ordinario, POI rimborsate dal POC in data 18-10-2017</t>
  </si>
  <si>
    <t>SPESE BANCARIE</t>
  </si>
  <si>
    <t>COMMISSIONI</t>
  </si>
  <si>
    <t>TOTALE SPESE BANCARIE</t>
  </si>
  <si>
    <t>SPESE TENUTA CONTO</t>
  </si>
  <si>
    <t>VALORI BOLLATI</t>
  </si>
  <si>
    <t>UTILIZZO TOKEN</t>
  </si>
  <si>
    <t>RESIDUO DISPONIBILE SUL CONTO CORRENTE</t>
  </si>
  <si>
    <t>TOTALE SPESO AL 15/05/2018</t>
  </si>
  <si>
    <t>MAJELLO AVV. AUGUSTO</t>
  </si>
  <si>
    <t>approvazione proposta di aggiudicazione bando linea 1 POC - AGGIUDICAZIONE DEFINITIVA</t>
  </si>
  <si>
    <t>ZB8239863C</t>
  </si>
  <si>
    <t>POC 2018 - bando linea 1 - consulenza legale redazione contratti con le società di produzione</t>
  </si>
  <si>
    <t>compenso</t>
  </si>
  <si>
    <t>imponibile</t>
  </si>
  <si>
    <t>totale</t>
  </si>
  <si>
    <t>RA</t>
  </si>
  <si>
    <t>SG</t>
  </si>
  <si>
    <t>CPA</t>
  </si>
  <si>
    <t>IVA</t>
  </si>
  <si>
    <t>pagata</t>
  </si>
  <si>
    <t>affidamento servizio di allestimento mostra fotografica [DELOS COMUNICATION S.r.l.]</t>
  </si>
  <si>
    <t>noleggio spazio espositivo per mostra fotografica + conto terzi (22/11/2017) [VILLA PIGNATELLI - POLO MUSEALE]</t>
  </si>
  <si>
    <t>acquisto pagina pubblicitaria su rivista specializzata [APS ADVERTISING S.r.l.]</t>
  </si>
  <si>
    <t>trasferimento ed alloggio Festival di Venezia [RSB PRO]</t>
  </si>
  <si>
    <t>allestimento proiezione "Miseria e Nobiltà" c/o Teatro San Carlo [AUGUSTUS COLOR S.r.l.]</t>
  </si>
  <si>
    <t>acquisto servizi promozionali e di comunicazione internazionale [MAD ENTERTEINMENT S.r.l.]</t>
  </si>
  <si>
    <t>consulenza legale bando POC linea 1 - redazione bando e disciplinare di gara [ACONE AVV. PIERPAOLO]</t>
  </si>
  <si>
    <t>bando linea 1 - approvazione testo bando e disciplinare</t>
  </si>
  <si>
    <t>POC 2018 - linea 2 - acquisto pagina pubblicitaria su rivista specializzata (Boxoffice) [DUESSE COMMUNICATION S.r.l.]</t>
  </si>
  <si>
    <t>APS ADVERTISING S.r.l.</t>
  </si>
  <si>
    <t>progettazione e realizzazione grafica materiali di comunicazione [EIKON S.n.c.]</t>
  </si>
  <si>
    <t>servizio catering per evento anteprima Modernissimo "Ammore e Malavita" [SUD RISOTRANTE S.a.s.]</t>
  </si>
  <si>
    <t>noleggio attrezzature audio e video convegno [TECNOMEDIC S.r.l.]</t>
  </si>
  <si>
    <t>acquisto spazio pubblicitario su gadget brandizzato Cinema e Video [APS ADVERTISING S.r.l.]</t>
  </si>
  <si>
    <t>consulenza professionale bandi linea di azione 3 e 5 [CITO SAMANTHA]</t>
  </si>
  <si>
    <t>POC 2018 - consulenza rendicontazione progetto POC [CICALA ALESSANDRA]</t>
  </si>
  <si>
    <t>ZAMBARDINO-D'URSO</t>
  </si>
  <si>
    <t>POC 2018 - linea 1 - compenso componenti commissione giudicatrice [ZAMBARDINO - D'URSO]</t>
  </si>
  <si>
    <t>POC 2018 - linea 3 - supporto organizzazione e gestione attività [LIGUORI CLAUDIA]</t>
  </si>
  <si>
    <t>POC 2018 - linea 4 - supporto organizzazione e gestione attività [PASCOTTO CLAUDIA]</t>
  </si>
  <si>
    <t>RSB PRO S.r.l.</t>
  </si>
  <si>
    <t>DELOS COMUNICATION S.r.l.</t>
  </si>
  <si>
    <t>STUDIO EIKON S.n.c.</t>
  </si>
  <si>
    <t>MAD ENTERTEINMENT S.r.l.</t>
  </si>
  <si>
    <t>CINEVENTI S.r.l.</t>
  </si>
  <si>
    <t>PIEMME S.r.l.</t>
  </si>
  <si>
    <t>RCS S.r.l.</t>
  </si>
  <si>
    <t>MANZONI S.r.l. (La Repubblica)</t>
  </si>
  <si>
    <t>DUESSE COMMUNICATION S.r.l.</t>
  </si>
  <si>
    <t>acquisto pagina pubblicitaria sulla Repubblica (MANZONI - La Repubblica)</t>
  </si>
  <si>
    <t>POC 2018 - linea 2 - organizzazione eventi Sorrento 2018 [CINEVENTI S.r.l.]</t>
  </si>
  <si>
    <t>POC 2018 - linea 2 - acquisto pagine pubblicitarie riviste specializzate per Festival di Cannes 2018 [LE FILM FRANCAIS S.r.l.]</t>
  </si>
  <si>
    <t>LE FILM FRANCAIS S.r.l.</t>
  </si>
  <si>
    <t>POC 2018 - linea 2 - prenotazione trasferimenti per partecipazione Festival di Cannes 2018 [RSB PRO S.r.l.] - DA ANNULLARE</t>
  </si>
  <si>
    <t>ORDINARIO 2018</t>
  </si>
  <si>
    <t>POC 2018 - bando linea 3 (impegno di spesa)</t>
  </si>
  <si>
    <t>39 - RUP</t>
  </si>
  <si>
    <t>Z57247862D</t>
  </si>
  <si>
    <t>POC 2018 - bando linea 3 - partecipazione a festival (impegno di spesa)</t>
  </si>
  <si>
    <t>Z7C2478658</t>
  </si>
  <si>
    <t>POC 2018 - bando linea 5 - sviluppo sceneggiature (impegno di spesa)</t>
  </si>
  <si>
    <t>LEGGE 2018</t>
  </si>
  <si>
    <t>Z922553F69</t>
  </si>
  <si>
    <t>POC 2018 - acquisto attrezzature (scanner professionale)</t>
  </si>
  <si>
    <t>Z32257F729</t>
  </si>
  <si>
    <t>POC 2018 - bando linea 4 - corso di inglese professionale</t>
  </si>
  <si>
    <t>affidamento realizzazione evento "Maestri al MANN" [I^ tranche in acconto € 10.000 in data 23/01/18]</t>
  </si>
  <si>
    <t>bando linea 1 - costo pubblicazione sulla Gazzetta Ufficiale TESTO BANDO [IST. POLIGRAFICO ZECCA DI STATO]</t>
  </si>
  <si>
    <t>Z6E267BA46</t>
  </si>
  <si>
    <t>ZA5267BA64</t>
  </si>
  <si>
    <t>ZB2267BAF4</t>
  </si>
  <si>
    <t>ORDINARIO 2018 - addetto stampa</t>
  </si>
  <si>
    <t>ORDINARIO 2018 - progettazione e direzione lavori sede Piazza Bovio</t>
  </si>
  <si>
    <t>ORDINARIO 2018 - lavori ristrutturazione e adeguamento funzionale nuova sede Piazza Bovio</t>
  </si>
  <si>
    <t>fatta</t>
  </si>
  <si>
    <t>Z23268A20A</t>
  </si>
  <si>
    <t>Z3E268A274</t>
  </si>
  <si>
    <t>POC 2018 - bando linea 4 (impegno di spesa)</t>
  </si>
  <si>
    <t>Z47268A2EB</t>
  </si>
  <si>
    <t>LEGGE 2018 - MEDIATECA - attività di supporto al RUP ed acquisizione del DIP</t>
  </si>
  <si>
    <t>Z1C268A318</t>
  </si>
  <si>
    <t>LEGGE 2018 - MEDIATECA - acquisizione business plan</t>
  </si>
  <si>
    <t>ZF92699BE4</t>
  </si>
  <si>
    <t>Z242699F45</t>
  </si>
  <si>
    <t>ORDINARIO 2019 - servizi di pulizia sede</t>
  </si>
  <si>
    <t>ZB3269D38A</t>
  </si>
  <si>
    <t>LEGGE 2018 - CORSO COSTUME - ospitalità docenti (pernottamento presso strutture alberghiere)</t>
  </si>
  <si>
    <t>Z03269E7C1</t>
  </si>
  <si>
    <t>LEGGE 2018 - CORSO COSTUME - acquisto cancelleria svolgimento lezioni</t>
  </si>
  <si>
    <t>LEGGE 2018 - CORSO COSTUME - acquisto materiale supporto svolgimento lezioni (televisore + stampante per foto)</t>
  </si>
  <si>
    <t>Z0526AB14A</t>
  </si>
  <si>
    <t>LEGGE 2018 - CORSO COSTUME - acquisto tende oscuranti per sala lezione</t>
  </si>
  <si>
    <t>LEGGE 2018 - CORSO COSTUME - lavori di riparazione ed adeguaento sala lezione</t>
  </si>
  <si>
    <t>ZA826AB506</t>
  </si>
  <si>
    <t>ORDINARIO 2019</t>
  </si>
  <si>
    <t>Z7226CD360</t>
  </si>
  <si>
    <t>FIRMA DI</t>
  </si>
  <si>
    <t>N.Q.</t>
  </si>
  <si>
    <t>GEMMA</t>
  </si>
  <si>
    <t>RUP POC</t>
  </si>
  <si>
    <t>CAPRARA</t>
  </si>
  <si>
    <t>PRESIDENTE</t>
  </si>
  <si>
    <t>38/bis</t>
  </si>
  <si>
    <t>41/bis</t>
  </si>
  <si>
    <t>RISORSE</t>
  </si>
  <si>
    <t>POC 2017 - linea 2</t>
  </si>
  <si>
    <t>NATURA DETERMINA</t>
  </si>
  <si>
    <t>AGGIUDICATARIO</t>
  </si>
  <si>
    <t>EIKON SNC</t>
  </si>
  <si>
    <t>APS ADVERTISING SNC</t>
  </si>
  <si>
    <t>NOTE</t>
  </si>
  <si>
    <t>manca il CIG</t>
  </si>
  <si>
    <t>DELOS COMUNICATION SRL</t>
  </si>
  <si>
    <t>trasferimento ed alloggio + evento dedicato missione Festival di Venezia 2017</t>
  </si>
  <si>
    <t>acquisto pagina pubblicitaria su rivista specializzata</t>
  </si>
  <si>
    <t>allestimento mostra fotografica "I Bastardi di Pizzofalcone"</t>
  </si>
  <si>
    <t>noleggio spazio espositivo per mostra fotografica "I Bastardi di Pizzofalcone" + conto terzi</t>
  </si>
  <si>
    <t>VILLA PIGNATELLI - POLO MUSEALE</t>
  </si>
  <si>
    <t>fornitura prodotti alimentari tipici + trasporto a Venezia</t>
  </si>
  <si>
    <t>CF ITALIA - ECCELLENZE CAMPANE</t>
  </si>
  <si>
    <t>ELICOPIA GARGIULO</t>
  </si>
  <si>
    <t>acquisto fotografie per mostra fotografica</t>
  </si>
  <si>
    <t>stampa di fotografie</t>
  </si>
  <si>
    <t>POC 2017 - linea 1</t>
  </si>
  <si>
    <t>SUD RISOTRANTE SNC</t>
  </si>
  <si>
    <t>AUGUSTUS COLOR SNC</t>
  </si>
  <si>
    <t>TECNOMEDIC SNC</t>
  </si>
  <si>
    <t>MAD ENTERTEINMENT SNC</t>
  </si>
  <si>
    <t>CINEVENTI SNC</t>
  </si>
  <si>
    <t>AVV. ACONE</t>
  </si>
  <si>
    <t>IST. POLIGRAFICO ZECCA DI STATO</t>
  </si>
  <si>
    <t>VARI</t>
  </si>
  <si>
    <t>POC 2017 - linea 4</t>
  </si>
  <si>
    <t>acquisto multifunzione professionale</t>
  </si>
  <si>
    <t>rifacimento sito internet</t>
  </si>
  <si>
    <t>ERMES MULTIMEDIA SRL</t>
  </si>
  <si>
    <t>PASCOTTO CLAUDIA</t>
  </si>
  <si>
    <t>POC 2018 - linea 1</t>
  </si>
  <si>
    <t>nomina componenti commissione</t>
  </si>
  <si>
    <t>ZAMBARDINO-D'URSO-PASTORE</t>
  </si>
  <si>
    <t>POC 2018 - linea 3</t>
  </si>
  <si>
    <t>POC 2018 - linea 4</t>
  </si>
  <si>
    <t>POC 2018 - tutte le linee</t>
  </si>
  <si>
    <t>gara annullata</t>
  </si>
  <si>
    <t>contratto risolto</t>
  </si>
  <si>
    <t>POC 2018 - linea 2</t>
  </si>
  <si>
    <t>organizzazione evento promozionale Incontri Internaz. Cinema di Sorrento</t>
  </si>
  <si>
    <t>prenotazione trasferimenti e pernottamento festival di Cannes 2018</t>
  </si>
  <si>
    <t>bando linea 1 - approvazione modifiche testo bando e disciplinare e proroga dei termini</t>
  </si>
  <si>
    <t>acquisto pagina pubblicitaria su rivista specializzata per Festival di Cannes 2018 [LE FILM FRANCAIS]</t>
  </si>
  <si>
    <t>consulenza redazione contratti società di produzioni</t>
  </si>
  <si>
    <t>AVV. VIGO MAJELLO</t>
  </si>
  <si>
    <t>AVV. CHIRICO</t>
  </si>
  <si>
    <t>MAIA WORKSHOP</t>
  </si>
  <si>
    <t>affidamento corso di costumista</t>
  </si>
  <si>
    <t>DANIELA CIANCIO</t>
  </si>
  <si>
    <t>FIORE</t>
  </si>
  <si>
    <t>RUP LAVORI</t>
  </si>
  <si>
    <t>DETERMINAZIONE PREMIO DI PRODUZIONE 2018</t>
  </si>
  <si>
    <t>DAVIDE CERBONE</t>
  </si>
  <si>
    <t>gara fatta da Scabec</t>
  </si>
  <si>
    <t>firmare contratto</t>
  </si>
  <si>
    <t>LEGGE 2017 - agg. Profess.</t>
  </si>
  <si>
    <t>LEGGE 2018 - agg. Profess.</t>
  </si>
  <si>
    <t>POC 2018 - linea 5</t>
  </si>
  <si>
    <t>corso di lingua inglese</t>
  </si>
  <si>
    <t>BRITISH COUNCIL</t>
  </si>
  <si>
    <t>incarico di addetto stampa e consulente comunicazione</t>
  </si>
  <si>
    <t>incarico di redazione parere legale modalità assunzioni Fondazione FCRC</t>
  </si>
  <si>
    <t>incarico di supporto organizzazione e gestione attività</t>
  </si>
  <si>
    <t>incarico di consulenza rendicontazione progetto POC</t>
  </si>
  <si>
    <t>LEGGE 2018 - mediateca</t>
  </si>
  <si>
    <t>RUP MEDIATECA</t>
  </si>
  <si>
    <t>servizio di pulizia sede</t>
  </si>
  <si>
    <t>ZINCONE SRL</t>
  </si>
  <si>
    <t>IKEA ITALIA SRL</t>
  </si>
  <si>
    <t>C.so aggiornamento Gestione società partecipate Roma 30-31/01/2019 [PRIOMO P.A.]</t>
  </si>
  <si>
    <t>PROMO PA FONDAZIONE</t>
  </si>
  <si>
    <t>POC 2019 - linea 4</t>
  </si>
  <si>
    <t>COSTRUZIONI GENERALI ESPOSITO</t>
  </si>
  <si>
    <t>CORSO COSTUMI - lavori di riparazione ed adeguaento sala lezione</t>
  </si>
  <si>
    <t>CORSO COSTUMI - acquisto tende oscuranti per sala lezione</t>
  </si>
  <si>
    <t>CORSO COSTUMI - acquisto cancelleria svolgimento corso costumi</t>
  </si>
  <si>
    <t xml:space="preserve">CORSO COSTUMI - acquisto materiale per svolgimento lezioni (tv - supporto - stampante foto) </t>
  </si>
  <si>
    <t>NUOVA SEDE P.ZZA BOVIO - incarico di progettazione e direzione dei lavori</t>
  </si>
  <si>
    <t xml:space="preserve">NUOVA SEDE PIAZZA BOVIO - esecuzione lavori ristrutturazione e adeguamento </t>
  </si>
  <si>
    <t>FABRIZIO PETROSSI</t>
  </si>
  <si>
    <t>ARCH. ADDOLORATA BENNIO</t>
  </si>
  <si>
    <t>pagata anche IVA</t>
  </si>
  <si>
    <t>RUP CINEPORTO</t>
  </si>
  <si>
    <t>CINEPORTO C/O EX BASE NATO - incarico di redazione studio di fattibilità</t>
  </si>
  <si>
    <t>Z5D27112F0</t>
  </si>
  <si>
    <t>Z66271AA65</t>
  </si>
  <si>
    <t>Workshop Animazione - pernottamento docenti</t>
  </si>
  <si>
    <t>PULIPAMA SOC. COOP. SOC.</t>
  </si>
  <si>
    <t>RSB PRO SRL</t>
  </si>
  <si>
    <t>5/bis</t>
  </si>
  <si>
    <t>PROCEDURA NEGOZIATA SENZA BANDO</t>
  </si>
  <si>
    <t>RICHIESTA CIG</t>
  </si>
  <si>
    <t>CORRISPONDENZA</t>
  </si>
  <si>
    <t>VERIFICATA</t>
  </si>
  <si>
    <t>AFFIDAMENTO DIRETTO</t>
  </si>
  <si>
    <t>AFFIDAMENTO ESITO PROCEDURA NEGOZIATA SENZA BANDO</t>
  </si>
  <si>
    <t>corso di lingua inglese (approvazione graduatoria - non c'è un impegno di spesa - v. determine nn. 47 e 49)</t>
  </si>
  <si>
    <t>Z242769432</t>
  </si>
  <si>
    <t>II POC - progetto speciale</t>
  </si>
  <si>
    <t>Z3327963FB</t>
  </si>
  <si>
    <t>POC 2019 - linea 3</t>
  </si>
  <si>
    <t>MANZONI SRL</t>
  </si>
  <si>
    <t>materiale promozionale e di comunicazione per Festival di Venezia</t>
  </si>
  <si>
    <t>affidamento diretto senza preventivi (motivi di urgenza)</t>
  </si>
  <si>
    <t>affidamento diretto senza preventivi (unicità del fornitore)</t>
  </si>
  <si>
    <t>organizzazione evento dedicato al Museo Archeologico Nazionale Napoli ("Maestri al M.A.N.")</t>
  </si>
  <si>
    <t>PIEMME SRL</t>
  </si>
  <si>
    <t>RCS SRL</t>
  </si>
  <si>
    <t>procedura aperta</t>
  </si>
  <si>
    <t>beneficiari c.d. graduatoria</t>
  </si>
  <si>
    <t>PROCEDURA APERTA</t>
  </si>
  <si>
    <t>POC 2017 - linea 5</t>
  </si>
  <si>
    <t>consulenza professionale bando POC linea 5</t>
  </si>
  <si>
    <t xml:space="preserve">acquisto pagina pubblicitaria su rivista specializzata (Box Office) </t>
  </si>
  <si>
    <t>DUESSE COMUNICATION SRL</t>
  </si>
  <si>
    <t>XXXXXXXXXXXXXXXXXXXXX</t>
  </si>
  <si>
    <t>PROCEDURA APERTA (GARA EUROPEA)</t>
  </si>
  <si>
    <t>L.F.F. S. A R.L.</t>
  </si>
  <si>
    <t>avvio della procedura [NEGOZIATA SENZA BANDO]</t>
  </si>
  <si>
    <t>sviluppo sceneggiature [nomina commissione e determinazione compenso]</t>
  </si>
  <si>
    <t>GIORGIANNI / NOBILI</t>
  </si>
  <si>
    <t>impegno di spesa BANDO PARTECIPAZIONE AI FESTIVAL (€ 39.990 - spesi € 23.544 - residuo: 16.446)</t>
  </si>
  <si>
    <t>impegno di spesa BANDO SVILUPPO SCENEGGIATURE - I^ CALL (€ 39.990)</t>
  </si>
  <si>
    <t>impegno di spesa BANDO SVILUPPO SCENEGGIATURE - II^ CALL (€ 39.990) - N.B. DA PUBBLICARE</t>
  </si>
  <si>
    <t>impegno di spesa bando AGGIORNAMENTO PROFESSIONALE - I^ call (€ 20.000)</t>
  </si>
  <si>
    <t>iniziativa di networking (€ 25.000)</t>
  </si>
  <si>
    <t>Workshop Animazione - incarico di direzione e coordinamento (€ 15.000 + trasferimento)</t>
  </si>
  <si>
    <t>Workshop Animazione - allestimento aula e materiale didattico</t>
  </si>
  <si>
    <t>XXXXXXXXXX</t>
  </si>
  <si>
    <t>affidamento corso di aggiornamento professionale MAIA PLUS CAMPANIA</t>
  </si>
  <si>
    <t>ARCH. SOSSIO PETROSSI</t>
  </si>
  <si>
    <t>CORSO COSTUMI - pernottamento docenti</t>
  </si>
  <si>
    <t>POC SPECIALE 2019 - CINEPORTO - incarico studio di fattibilità</t>
  </si>
  <si>
    <t>POC 2019 linea 4 - Workshop Animazione - incarico direzione e coordinamento (+ trasferimento)</t>
  </si>
  <si>
    <t>POC 2019 linea 4 - Workshop Animazione - pernottamento docenti</t>
  </si>
  <si>
    <t>POC 2019 linea 4 - Workshop Animazione - allestimento aula, attrezzature e macchinari per le lezioni</t>
  </si>
  <si>
    <t>POC 2019 linea 3 - Iniziativa di Networking</t>
  </si>
  <si>
    <t>LEGGE 2019</t>
  </si>
  <si>
    <t>acquisto fotografie di backstage film Cristina Comencini (Tunnel di Seiano + Teatro di Pausilypon)</t>
  </si>
  <si>
    <t>LUMIERE E CO. ARL</t>
  </si>
  <si>
    <t>chiusura bando PARTECIPAZIONE AI FESTIVAL</t>
  </si>
  <si>
    <t>Z492813239</t>
  </si>
  <si>
    <t>POC 2019 linea 3 - bando PARTECIPAZIONE AI FESTIVAL</t>
  </si>
  <si>
    <t>riapertura termini per iscrizione all'Albo delle Competenze</t>
  </si>
  <si>
    <t>ZA42851B4C</t>
  </si>
  <si>
    <t>POC 2019 linea 2 - spese grafiche (brochure per Cannes 2019)</t>
  </si>
  <si>
    <t>POC 2019 - linea 2</t>
  </si>
  <si>
    <t>Cannes 2019 - spese realizzazione brochure informativa</t>
  </si>
  <si>
    <t>RUP UNIVERSIADI</t>
  </si>
  <si>
    <t>INSTALLAZIONI RIONE LUZZATTI - LAVORI BIBLIOTECA - ANNULLAMENTO GARA E INDIZIONE SECONDA GARA</t>
  </si>
  <si>
    <t>RUN FILM SRL</t>
  </si>
  <si>
    <t>INSTALLAZIONI RIONE LUZZATTI - LAVORI BIBLIOTECA - DIREZIONE LAVORI (AVVIO)</t>
  </si>
  <si>
    <t>INSTALLAZIONE RIONE LUZZATTI - LAVORI BIBLIOTECA - DIREZIONE LAVORI (AFFIDAMENTO - ARCH. SOSSIO PETROSSI)</t>
  </si>
  <si>
    <t>INSTALLAZIONI RIONE LUZZATTI - LAVORI BIBLIOTECA (AFFIDAMENTO SOC. COOP. ALCOR)</t>
  </si>
  <si>
    <t>FILMATO ASPETTANDO LE UNIVERSIADI (AFFIDAMENTO RUN FILM)</t>
  </si>
  <si>
    <t>INCARICO FOTOGRAFO + INSTALLAZIONI RIONE LUZZATTI (AFFIDAMENTO EDUARDO CASTALDO)</t>
  </si>
  <si>
    <t>FILMATO ASPETTANDO LE UNIVERSIADI (MEMBRO ESTERNO COMMISSIONE + MONITORAGGIO) - (AFFIDAMENTO SAMANTHA CITO)</t>
  </si>
  <si>
    <t>INSTALLAZIONI RIONE LUZZATTI - LAVORI BIBLIOTECA (AVVIO)</t>
  </si>
  <si>
    <t>Z6028A89E7</t>
  </si>
  <si>
    <t>Z7428A8A64</t>
  </si>
  <si>
    <t>ZA928A8AF3</t>
  </si>
  <si>
    <t>EDUARDO CASTALDO</t>
  </si>
  <si>
    <t>ZB228A8B6A</t>
  </si>
  <si>
    <t>UNIVERSIADI - A1 [MOSTRA]</t>
  </si>
  <si>
    <t>UNIVERSIADI - A2 [VIDEO]</t>
  </si>
  <si>
    <t>UNIVERSIADI - DGR N. 138/2019 - VISIONI CAMPANE - A.2 VIDEO - incarico Samantha Cito (Commissione + monitoraggio)</t>
  </si>
  <si>
    <t>UNIVERSIADI - DGR N. 138/2019 - VISIONI CAMPANE - A.1 MOSTRA - lavori manutezione biblioteca Giulio Andreoli</t>
  </si>
  <si>
    <t>UNIVERSIADI - DGR N. 138/2019 - VISIONI CAMPANE - A.1 MOSTRA - acquisto foto e incarico Eduardo Castaldo</t>
  </si>
  <si>
    <t>UNIVERSIADI - DGR N. 138/2019 - VISIONI CAMPANE - A.2 VIDEO - affidamento video Run Film</t>
  </si>
  <si>
    <t>FONDAZIONE DONNAREGINA</t>
  </si>
  <si>
    <t>ZFA28ACBEC</t>
  </si>
  <si>
    <t>UNIVERSIADI - DGR N. 138/2019 - VISIONI CAMPANE - A.1 MOSTRA - direzione lavori bilbioteca Giulio Andreoli</t>
  </si>
  <si>
    <t>ZC828ACC2C</t>
  </si>
  <si>
    <t>Z9E28C0F31</t>
  </si>
  <si>
    <t>UNIVERSIADI - DGR N. 138/2019 - VISIONI CAMPANE - A.1 MOSTRA - catalogo mostra Madre</t>
  </si>
  <si>
    <t>UNIVERSIADI - DGR N. 138/2019 - VISIONI CAMPANE - A.1 MOSTRA - convenzione Madre sapzi espositivi Mostra</t>
  </si>
  <si>
    <t>RASSEGNA - AVVIO PROCEDURA</t>
  </si>
  <si>
    <t>ZBE28C5E69</t>
  </si>
  <si>
    <t>UNIVERSIADI - DGR N. 138/2019 - VISIONE CAMPANE - A.3 RASSEGNA - affidamento servizio</t>
  </si>
  <si>
    <t>Z9B28D28C2</t>
  </si>
  <si>
    <t>LAVORI EDILI MADRE (AVVIO)</t>
  </si>
  <si>
    <t>UNIVERSIADI - DGR N. 138/2019 - VISIONI CAMPANE - A.1 MOSTRA - affidamento lavori edili madre</t>
  </si>
  <si>
    <t>LAVORI EDILI MADRE (AFFIDAMENTO SOC.COOP. ALCOR)</t>
  </si>
  <si>
    <t>SOC. COOP. ALCOR</t>
  </si>
  <si>
    <t>ZC828E1956</t>
  </si>
  <si>
    <t>UNIVERSIADI - DGR N. 138/2019 - VISIONI CAMPANE - A.1 MOSTRA - affidamento servizi di allestimento</t>
  </si>
  <si>
    <t>UNIVERSIADI - A3 [RASSEGNA]</t>
  </si>
  <si>
    <t>RESCIGNO/SALINAS</t>
  </si>
  <si>
    <t>avviso da pubblicare</t>
  </si>
  <si>
    <t>avviso pubblicato</t>
  </si>
  <si>
    <t>XXXXXXXXX</t>
  </si>
  <si>
    <t>RASSEGNA - AFFIDAMENTO ARCIMOVIE</t>
  </si>
  <si>
    <t>ARCIMOVIE</t>
  </si>
  <si>
    <t>Z3C28F6638</t>
  </si>
  <si>
    <t>Z3A28F66A9</t>
  </si>
  <si>
    <t>ZB728F6704</t>
  </si>
  <si>
    <t>Z8528F6744</t>
  </si>
  <si>
    <t>Z5E28F678A</t>
  </si>
  <si>
    <t>Z302905624</t>
  </si>
  <si>
    <t>II POC - CINEPORTO</t>
  </si>
  <si>
    <t>CONVENZIONE FONDAZIONE DONNAREGINA</t>
  </si>
  <si>
    <t>CATALOGO (AVVIO)</t>
  </si>
  <si>
    <t>CATALOGO (AFFIDAMENTO EIKON)</t>
  </si>
  <si>
    <t>SERVIZI DI ALLESTIMENTO (AVVIO)</t>
  </si>
  <si>
    <t>SERVIZI DI ALLESTIMENTO (AFFIDAMENTO RESCIGNO E SALINAS)</t>
  </si>
  <si>
    <t>organizzazione e catering evento inaugurale (AVVIO)</t>
  </si>
  <si>
    <t>servizi di pulizia (AVVIO)</t>
  </si>
  <si>
    <t>trasferimento giornalisti inaugurazione mostra - biblioteca (AVVIO)</t>
  </si>
  <si>
    <t>servizi di pulizia (AFFIDAMENTO)</t>
  </si>
  <si>
    <t>trasferimento giornalisti inaugurazione mostra - biblioteca (AFFIDAMENTO)</t>
  </si>
  <si>
    <t>FP SERVICE</t>
  </si>
  <si>
    <t>AUTOSERVIZI MERIDIONALI</t>
  </si>
  <si>
    <t>AFFIDAMENTO DIRETTO - VINCOLO ARTISTICO</t>
  </si>
  <si>
    <t>GM GROUP</t>
  </si>
  <si>
    <t>LAB FINEART</t>
  </si>
  <si>
    <t>incarico CTP vertenza Comune di Napoli (AVVIO)</t>
  </si>
  <si>
    <t>incarico CTP vertenza Comune di Napoli (AFFIDAMENTO ARCH. MONACO)</t>
  </si>
  <si>
    <t>Z4F291B5A9</t>
  </si>
  <si>
    <t>SCRIVERE CONTRATTO</t>
  </si>
  <si>
    <t>contratto firmato - ok</t>
  </si>
  <si>
    <t>servizi di pulizia (ANNULLAMENTO GARA E CONTESTUALE AFFIDAMENTO DIRETTO A DITTA ECO SPRINT)</t>
  </si>
  <si>
    <t>ANNULL. GARA + AFFIDAMENTO DIRETTO - VINCOLO MADRE</t>
  </si>
  <si>
    <t>catering evento inaugurale (ANNULLAMENTO GARA E CONTESTUALE AFFIDAMENTO DIRETTO A DITTA PINZIMONIO)</t>
  </si>
  <si>
    <t>ANNULL. GARA + AFFIDAMENTO DIRETTO - VINCOLO BUDGET</t>
  </si>
  <si>
    <t>ZB029237BC</t>
  </si>
  <si>
    <t>PINZIMONIO</t>
  </si>
  <si>
    <t>ARCH. GIUSEPPE MONACO</t>
  </si>
  <si>
    <t>ECO SPRINT</t>
  </si>
  <si>
    <t>NESSUN AVVISO DA PUBBL.</t>
  </si>
  <si>
    <t>preventivo accettato - ok</t>
  </si>
  <si>
    <t>inviato contratto - attesa firma Ecosprint</t>
  </si>
  <si>
    <t>CINEPORTO C/O EX BASE NATO - incarico di redazione progetto (AFFIDAMENTO RICCARDO STAFFA)</t>
  </si>
  <si>
    <t>DOTT. RICCARDO STAFFA</t>
  </si>
  <si>
    <t>modifiche contratto run film</t>
  </si>
  <si>
    <t>incarico parere legale (AVVIO PROCEDURA)</t>
  </si>
  <si>
    <t>incarico parere legale (AFFIDAMENTO AVV.  LUIGI MIRRA)</t>
  </si>
  <si>
    <t>AVV. LUIGI MIRRA</t>
  </si>
  <si>
    <t>Z10294CB9B</t>
  </si>
  <si>
    <t>impegno di spesa BANDO PARTECIPAZIONE AI MERCATI [I^ call + II^ call =  € 40.000] - residuo € 3.907,00</t>
  </si>
  <si>
    <t>POC 2019 - LINEA 3</t>
  </si>
  <si>
    <t>impegno di spesa BANDO PARTECIPAZIONE AI FESTIVAL (€ 39.990 - modificato a € 20.000)</t>
  </si>
  <si>
    <t>ZDC295BAEB</t>
  </si>
  <si>
    <t>CINEPORTO C/O EX BASE NATO - integrazione studio di fattibilità (PROPOSTA DI AFFIDAMENTO DIRETTO ARCH. SOSSIO PETROSSI)</t>
  </si>
  <si>
    <t>CINEPORTO C/O EX BASE NATO - integrazione studio di fattibilità (ACCETTAZIONE OFFERTA ARCH. SOSSIO PETROSSI)</t>
  </si>
  <si>
    <t>Z7B2967298</t>
  </si>
  <si>
    <t>Z2629A9FED</t>
  </si>
  <si>
    <t>DISALLESTIMENTO MOSTRA FOTOGRAFICA</t>
  </si>
  <si>
    <t>Z7C29AD38A</t>
  </si>
  <si>
    <t>Z9429728D6</t>
  </si>
  <si>
    <t>personalizzazione grafica shopper per Festival di Venezia 2019</t>
  </si>
  <si>
    <t>fornitura prodotti marketing (shopper) per Festival di Venezia 2019</t>
  </si>
  <si>
    <t>Z6C29728D7</t>
  </si>
  <si>
    <t>ROSARIO MERCURIO</t>
  </si>
  <si>
    <t>impegno di spesa - approvazione testo del bando</t>
  </si>
  <si>
    <t>stampa fotografie [LAB FINEART]</t>
  </si>
  <si>
    <t>acquisto cornici [GM GROUP]</t>
  </si>
  <si>
    <t>affidamento diretto senza preventivi (motivi tecnici/continuità)</t>
  </si>
  <si>
    <t>SADESIGN SNC</t>
  </si>
  <si>
    <t>IMPRINT SAS</t>
  </si>
  <si>
    <t>convenzione firmata - ok</t>
  </si>
  <si>
    <t>ZA529BDF79</t>
  </si>
  <si>
    <t>CINEPORTO C/O EX BASE NATO - incarico consulenza POLO DELL'ANIMAZIONE</t>
  </si>
  <si>
    <t>CINEPORTO C/O EX BASE NATO - incarico indagine di mercato - affidamento IPN</t>
  </si>
  <si>
    <t>UNIVERSIADI - A1/A2/A3</t>
  </si>
  <si>
    <t>IPN</t>
  </si>
  <si>
    <t>seminario francesco - PROMO PA FONDAZIONE</t>
  </si>
  <si>
    <t>GUIDO PAPPADA'</t>
  </si>
  <si>
    <t>affidamento diretto</t>
  </si>
  <si>
    <t>IMPEGNO DI SPESA BANDO PARTECIPAZIONE AI MERCATI (€ 20.000) + NOMINA COMMISSIONE (PASTORE-LIGUORI-CITO)</t>
  </si>
  <si>
    <t>PROCEDURA NEGOZIATA PER AFFIDAMENTI</t>
  </si>
  <si>
    <t>SOTTO SOGLIA</t>
  </si>
  <si>
    <t>NB. SOSTITUIRE</t>
  </si>
  <si>
    <t>ZE92A45DDA</t>
  </si>
  <si>
    <t>ZFA2A46756</t>
  </si>
  <si>
    <t>PROCEDURA NEGOZIATA SOTTO SOGLIA</t>
  </si>
  <si>
    <t>AVV. GIANLUIGI PISCITELLI</t>
  </si>
  <si>
    <t>AVVIO PROCEDURA incarico parere legale procedura bando</t>
  </si>
  <si>
    <t>AFFIDAMENTO incarico parere legale natura giuridica FCRC (affidamento Avv. Gianluigi Piscitelli)</t>
  </si>
  <si>
    <t>CINEPORTO C/O EX BASE NATO - AVVIO PROCEDURA - incarico servizio di presidio immobile</t>
  </si>
  <si>
    <t>AVVIO PROCEDURA - incarico parere legale natura giuridica FCRC (AVVIO PROCEDURA)</t>
  </si>
  <si>
    <t>CINEPORTO C/O EX BASE NATO - AFFIDAMENTO - incarico consulenza POLO DELL'ANIMAZIONE GUIDO PAPPADA'</t>
  </si>
  <si>
    <t>CINEPORTO C/O EX BASE NATO - AFFIDAMENTO - incarico indagine di mercato - affidamento IPN [OFFERTA RIBASSATA]</t>
  </si>
  <si>
    <t>CINEPORTO C/O EX BASE NATO - AVVIO PROCEDURA - incarico indagine di mercato</t>
  </si>
  <si>
    <t>CINEPORTO C/O EX BASE NATO - AFFIDAMENTO incarico servizio di presidio immobile</t>
  </si>
  <si>
    <t>ZB22AE414E</t>
  </si>
  <si>
    <t>AVVIO PROCEDURA - affidamento incarico di script editing (€ 15.000 - vedi CIG determina n. 56/2018)</t>
  </si>
  <si>
    <t>impegno di spesa bando AGGIORNAMENTO PROFESSIONALE - II^ call (€ 39.990) - N.B. DA PUBBLICARE</t>
  </si>
  <si>
    <t>Z8E2AE4263</t>
  </si>
  <si>
    <t xml:space="preserve">1) annullamento determina n. 56 del 28/12/2018 (pubblicazione bando POC linea 4 - aggiornamento professionale) + </t>
  </si>
  <si>
    <t>2) AFFIDAMENTO DIRETTO svolgimento corso di inglese avanzato professionisti dell'audiovisivo (€ 25.000) + 3) integrazione det. N. 55/2018</t>
  </si>
  <si>
    <t>AFFIDAMENTO incarico parere legale procedura bando (affidamento Avv. Carlo Penta)</t>
  </si>
  <si>
    <t>AVV. CARLO PENTA</t>
  </si>
  <si>
    <t>AFFIDAMENTO incarico script editor</t>
  </si>
  <si>
    <t>AFFIDAMENTO CORSO AGGIORNAMENTO PROFESSIONALE ANIMAZIONE / EFFETTI VISIVI</t>
  </si>
  <si>
    <t>MEDIATECA 2019</t>
  </si>
  <si>
    <t>LEGGE 2019 - AGG. PROF.</t>
  </si>
  <si>
    <t>AVVIO PROCEDURA incarico sviluppo piattaforma cross-mediale</t>
  </si>
  <si>
    <t>Z262B392B3</t>
  </si>
  <si>
    <t>Z612B392EA</t>
  </si>
  <si>
    <t>AVVIO PROCEDURA incarico consulenza centro studi mediateca</t>
  </si>
  <si>
    <t>DISTRIBUZIONE PREMI DI PRODUZIONE DIPENDENTI (CDA 13-12-2019)</t>
  </si>
  <si>
    <t>Z262B45EA3</t>
  </si>
  <si>
    <t>AFFIDAMENTO DIRETTO incarico forniture arredi nuova sede piazza Bovio</t>
  </si>
  <si>
    <t>AFFIDAMENTO incarico sviluppo piattaforma cross-mediale</t>
  </si>
  <si>
    <t>CINEPORTO C/O EX BASE NATO - incarico di supporto tecnico al RUP (ING. VINCENZO BRANDI)</t>
  </si>
  <si>
    <t>AVVIO procedura incarico di redazione progetto</t>
  </si>
  <si>
    <t>AFFIDAMENTO incarico supporto tecnico al RUP (Ing. Vincenzo Brandi)</t>
  </si>
  <si>
    <t>PUBBLICAZIONE AVVISO PER ASSUNZIONE PERSONALE DIPENDENTE</t>
  </si>
  <si>
    <t>NOMINA RUP PROGETTI II E III POC</t>
  </si>
  <si>
    <t>ORDINARIO 2020</t>
  </si>
  <si>
    <t>AVVIO PROCEDURA affidamento servizio trasloco nuova sede Piazza Bovio 14</t>
  </si>
  <si>
    <t>Z742B93D3F</t>
  </si>
  <si>
    <t>AFFIDAMENTO servizio trasloco nuova sede Piazza Bovio 14</t>
  </si>
  <si>
    <t>LA NUOVA SICURA TRASLOCHI SAS</t>
  </si>
  <si>
    <t>AFFIDAMENTO DI URGENZA incarico parere legale Avviso Pubblico Selezione del Personale</t>
  </si>
  <si>
    <t>AVV. AUGUSTO VIGO MAJELLO</t>
  </si>
  <si>
    <t>Z542BA83F1</t>
  </si>
  <si>
    <t>BALSAMO - SORA</t>
  </si>
  <si>
    <t>Z772BDE458</t>
  </si>
  <si>
    <t>STIPULA CONVENZIONE PASCAL VICEDOMINI (servizi di pubblcità e promozione territoriale)</t>
  </si>
  <si>
    <t>PASCAL VICEDOMINI</t>
  </si>
  <si>
    <t>nomina membri esterni Commissione valutazione Avviso Selezione del Personale tempo INDETERMINATO</t>
  </si>
  <si>
    <t>nomina membri esterni Commissione valutazione Avviso Selezione del Personale tempo DETERMINATO</t>
  </si>
  <si>
    <t>POC PROMOZIONE TURISTICA</t>
  </si>
  <si>
    <t>AVVIO PROCEDURA incarico consulenza redazione testi bando e contratto di licenza d'uso</t>
  </si>
  <si>
    <t>AFFIDAMENTO incarico consulenza redazione testi bando e contratto di licenza d'uso</t>
  </si>
  <si>
    <t>AVV. MARCELLO MUSTILLI (STUDIO ASSOCIATO BLS)</t>
  </si>
  <si>
    <t>ZA42CE3F4F</t>
  </si>
  <si>
    <t>SMART WORKING</t>
  </si>
  <si>
    <t xml:space="preserve">nomina membri esterni Commissione valutazione </t>
  </si>
  <si>
    <t>NOBILE - BILDESHEIM</t>
  </si>
  <si>
    <t>Z722D01C11</t>
  </si>
  <si>
    <t>CITO - PASTORE - PASTORE - MONTICELLI - LIGUORI</t>
  </si>
  <si>
    <t>ACQUISTO MATERIALE BRUNO ALBERTO + annullamento procedure determine 57 e 58 del 2018</t>
  </si>
  <si>
    <t>ANNULLAMENTO AVVIO PROCEDURA incarico consulenza centro studi mediateca</t>
  </si>
  <si>
    <t>PROMOZIONE TURISTICA I</t>
  </si>
  <si>
    <t>Z562D2DC57</t>
  </si>
  <si>
    <t>AFFIDAMENTO DIRETTO integrazione e rimodulazione Sudio di fattibilità + business plan progetto Distretto</t>
  </si>
  <si>
    <t>POC 2020 - linea 5</t>
  </si>
  <si>
    <t>Z772D73A25</t>
  </si>
  <si>
    <t>POC 2020 - linea 4</t>
  </si>
  <si>
    <t>AFFIDAMENTO incarico promozione FCRC c/o Festival Rep. Ceca</t>
  </si>
  <si>
    <t>DI NOCERA</t>
  </si>
  <si>
    <t>CINEPORTO C/O EX BASE NATO - AFFIDAMENTO incarico progettazione FTE e Definitiva Distretto Campano dell'Audiovisivo</t>
  </si>
  <si>
    <t>AVV. ALESSANDRO REMONDELLI</t>
  </si>
  <si>
    <t>Z0F2DDA1E4</t>
  </si>
  <si>
    <t>CINEPORTO C/O EX BASE NATO - AVVIO PROCEDURA incarico progettazione FTE e Definitiva Distretto Campano dell'Audiovisivo</t>
  </si>
  <si>
    <t>ING. FABIO MASTELLONE DI CASTELVETERE</t>
  </si>
  <si>
    <t>7832458 - 8385846B07</t>
  </si>
  <si>
    <t>AFFIDAMENTO DIRETTO servizio di alloggio Presidente Fiore Festival di Venezia</t>
  </si>
  <si>
    <t>MAREA VILLE</t>
  </si>
  <si>
    <t>AVVIO PROCEDURA incarico consulenza adempimenti sicurezza sul lavoro (DL. 81/2008)</t>
  </si>
  <si>
    <t>GRANDI ATTRATTORI</t>
  </si>
  <si>
    <t>ZC02E123AA</t>
  </si>
  <si>
    <t>Z7B2E123B2</t>
  </si>
  <si>
    <t>PARTENARIATO PROGETTO FOQUS/MOVIES EVENT/BRONX FILM</t>
  </si>
  <si>
    <t>BRONX FILM</t>
  </si>
  <si>
    <t>ZF92E4F0F2</t>
  </si>
  <si>
    <t>AFFIDAMENTO DIRETTO servizi di promozione e gestione rassegna cinematografica mostra Almost Home</t>
  </si>
  <si>
    <t xml:space="preserve">STELLA FILM </t>
  </si>
  <si>
    <t>DETERMINA</t>
  </si>
  <si>
    <t>DEL</t>
  </si>
  <si>
    <t>PROCEDURA</t>
  </si>
  <si>
    <t>8385846B07</t>
  </si>
  <si>
    <t>ZE92E79EE2</t>
  </si>
  <si>
    <t>PASTORE - BILDESHEIM</t>
  </si>
  <si>
    <t>AGGIUDICAZIONE incarico consulenza adempimenti sicurezza sul lavoro (DL. 81/2008)</t>
  </si>
  <si>
    <t>MEDISEVEN</t>
  </si>
  <si>
    <t>8432010AC4</t>
  </si>
  <si>
    <t>contratto PICOMEDIA</t>
  </si>
  <si>
    <t>PICOMEDIA</t>
  </si>
  <si>
    <t>vari</t>
  </si>
  <si>
    <t>contratti WILDSIDE-CLEMART-IIF-INDIANA-BIBIFILM-ARTIMAGICHE-WAM</t>
  </si>
  <si>
    <t>WILDSIDE-CLEMART-IIF-INDIANA-BIBIFILM-ARTIMAGICHE-WAM</t>
  </si>
  <si>
    <t>AVVIO PROCEDURA incarico servizio di assistenza informatica</t>
  </si>
  <si>
    <t>Z042E8C708</t>
  </si>
  <si>
    <t>AFFIDAMENTO DIRETTO SVILUPPO SUPPORTI DIGITALI</t>
  </si>
  <si>
    <t>Z7B2E9E025</t>
  </si>
  <si>
    <t>EMOTICRON</t>
  </si>
  <si>
    <t>ZF72EA3A6F</t>
  </si>
  <si>
    <t>POC 2020 - linea 1</t>
  </si>
  <si>
    <t>AVVIO PROCEDURA incarico parere legale proroga contratto IIF</t>
  </si>
  <si>
    <t>AGGIUDICAZIONE incarico parere legale proroga contratto IIF</t>
  </si>
  <si>
    <t>AGGIUDICAZIONE incarico servizio di assistenza informatica</t>
  </si>
  <si>
    <t>ITADVICE COOPERATIVA A R.L.</t>
  </si>
  <si>
    <t xml:space="preserve">AVVIO PROCEDURA incarico elaborazione Regolamento per la valutazione della Performance </t>
  </si>
  <si>
    <t>AFFIDAMENTO incarico elaborazione Regolamento per la valutazione della Performance</t>
  </si>
  <si>
    <t>NOBILE-SCIPPA-BUCANEVE</t>
  </si>
  <si>
    <t>Z382ED3AA0</t>
  </si>
  <si>
    <t>AVVIO PROCEDURA incarico sviluppo piattaforma istruttoria domande bando contributi Regione Campania</t>
  </si>
  <si>
    <t>riapertura termini di iscrizione alla short list per l'incarico di giornalista / addetto stampa</t>
  </si>
  <si>
    <t>AVVIO PROCEDURA incarico collaborazione comunicazione e rapporti con gli organi di stampa</t>
  </si>
  <si>
    <t>AFFIDAMENTO incarico collaborazione comunicazione e rapporti con gli organi di stampa</t>
  </si>
  <si>
    <t>SIMONA MARTINO</t>
  </si>
  <si>
    <t>ZBC2F7D2E2</t>
  </si>
  <si>
    <t>Z8E2FB6507</t>
  </si>
  <si>
    <t>AVVIO PROCEDURA incarico corso di aggiornamento professionale (corso di comunicazione)</t>
  </si>
  <si>
    <t>LEGGE 2020 - ALL. B</t>
  </si>
  <si>
    <t>AFFIDAMENTO incarico corso di aggiornamento professionale (corso di comunicazione)</t>
  </si>
  <si>
    <t>VISIONAIR</t>
  </si>
  <si>
    <t>AFFIDAMENTO incarico progettazione tavolo tecnico scuola civica di cinema</t>
  </si>
  <si>
    <t>AVVIO PROCEDURA incarico progettazione tavolo tecnico scuola civica di cinema</t>
  </si>
  <si>
    <t>ACTA</t>
  </si>
  <si>
    <t>AFFIDAMENTO incarico sviluppo piattaforma digitale</t>
  </si>
  <si>
    <t>PAADVICE</t>
  </si>
  <si>
    <t>impegno di spesa bando sviluppo sceneggiature (importo totale 60.000) - III call</t>
  </si>
  <si>
    <t>nomina commissione valutazione offerte sviluppo piattaforma digitale</t>
  </si>
  <si>
    <t>GEMMA-PASTORE-DI SANTO</t>
  </si>
  <si>
    <t>AVFX + PAPPADA'</t>
  </si>
  <si>
    <t>ORDINARIO</t>
  </si>
  <si>
    <t>SAMANTHA CITO - SIMONA COCOZZA</t>
  </si>
  <si>
    <t>AFFIDAMENTO INCARICO realizzazione video Procida capitale (regia)</t>
  </si>
  <si>
    <t>AFFIDAMENTO INCARICO realizzazione video Procida capitale (montaggio)</t>
  </si>
  <si>
    <t>FABRIZIO ACAMPORA</t>
  </si>
  <si>
    <t>AFFIDAMENTO INCARICO consulenza per sviluppo piattaforma digitale gestione domande piano cinema 2021</t>
  </si>
  <si>
    <t>LINO DI SANTO</t>
  </si>
  <si>
    <t>RUP</t>
  </si>
  <si>
    <t>INFO SRL</t>
  </si>
  <si>
    <t>ZEA3014655</t>
  </si>
  <si>
    <t>AVVIO PROCEDURA consulenza per sviluppo piattaforma digitale gestione domande piano cinema 2021</t>
  </si>
  <si>
    <t>ZC0305BD06</t>
  </si>
  <si>
    <t>AFFIDAMENTO INCARICO attività AZIONE 2 implementazione piattaforma + social media manager</t>
  </si>
  <si>
    <t>ZCA305FB87</t>
  </si>
  <si>
    <t>8620413DD6</t>
  </si>
  <si>
    <t>APPROVAZIONE ATTI DI GARA APPALTO INTEGRATO PE + LAVORI DISTRETTO</t>
  </si>
  <si>
    <t>POC PROMOZIONE TURISTICA I</t>
  </si>
  <si>
    <t>POC DISTRETTO DELL'AUDIOVISIVO</t>
  </si>
  <si>
    <t>POC NUOVE STRATEGIE 2018 - linea 5</t>
  </si>
  <si>
    <t>POC NUOVE STRATEGIE 2020 - linea 5</t>
  </si>
  <si>
    <t>POC NUOVE STRATEGIE 2020 - linea 4</t>
  </si>
  <si>
    <t>CLEMART</t>
  </si>
  <si>
    <t>IIF</t>
  </si>
  <si>
    <t>INDIANA</t>
  </si>
  <si>
    <t>BIBIFILM</t>
  </si>
  <si>
    <t>ARTIMAGICHE</t>
  </si>
  <si>
    <t>WAM</t>
  </si>
  <si>
    <t>84319980E0</t>
  </si>
  <si>
    <t>84320224AD</t>
  </si>
  <si>
    <t>8432054F12</t>
  </si>
  <si>
    <t>8432055FE5</t>
  </si>
  <si>
    <t>843204794D</t>
  </si>
  <si>
    <t>8432063682</t>
  </si>
  <si>
    <t>WILDSIDE</t>
  </si>
  <si>
    <t>contratto licenza d'uso materiali e contenuti audiovisivi per programma di comunicazione</t>
  </si>
  <si>
    <t>servizio di trasloco nuova sede Piazza Bovio 14</t>
  </si>
  <si>
    <t>incarico parere legale Avviso Pubblico Selezione del Personale</t>
  </si>
  <si>
    <t>servizi di pubblcità e promozione territoriale</t>
  </si>
  <si>
    <t>incarico consulenza redazione testi bando e contratto di licenza d'uso</t>
  </si>
  <si>
    <t>incarico progettazione FTE e Definitiva Distretto Campano dell'Audiovisivo</t>
  </si>
  <si>
    <t>incarico di rimodulazione business plan progetto Distretto Campano dell'Audiovisivo</t>
  </si>
  <si>
    <t>incarico di integrazione dello studio di fattibilità progetto Distretto Campano dell'Audiovisivo</t>
  </si>
  <si>
    <t>servizio di promozione e gestione rassegna cinematografica mostra Almost Home</t>
  </si>
  <si>
    <t>POC NUOVE STRATEGIE 2020 - linea 1</t>
  </si>
  <si>
    <t>incarico parere legale proroga contratto IIF</t>
  </si>
  <si>
    <t>incarico consulenza adempimenti sicurezza sul lavoro (DL. 81/2008)</t>
  </si>
  <si>
    <t>POC GRANDI ATTRATTORI</t>
  </si>
  <si>
    <t>sviluppo supporti digitali e multimediali</t>
  </si>
  <si>
    <t>servizio di assistenza informatica</t>
  </si>
  <si>
    <t>incarico elaborazione Regolamento per la valutazione della Performance</t>
  </si>
  <si>
    <t>incarico collaborazione comunicazione e rapporti con gli organi di stampa</t>
  </si>
  <si>
    <t>ASSOCIAZIONE VISIONAIR</t>
  </si>
  <si>
    <t>ASSOCIAZIONE ACTA</t>
  </si>
  <si>
    <t>incarico progettazione sviluppo e gestione tavolo tecnico scuola civica di cinema</t>
  </si>
  <si>
    <t>incarico sviluppo piattaforma digitale gestione domande Piano Cinema 2021</t>
  </si>
  <si>
    <t>29-1</t>
  </si>
  <si>
    <t>29-2</t>
  </si>
  <si>
    <t>29-3</t>
  </si>
  <si>
    <t>29-4</t>
  </si>
  <si>
    <t>29-5</t>
  </si>
  <si>
    <t>29-6</t>
  </si>
  <si>
    <t>29-7</t>
  </si>
  <si>
    <t>DET. N.</t>
  </si>
  <si>
    <t>incarico elaborazione e svolgimento corso di agg. profess. (corso di comunicazione)</t>
  </si>
  <si>
    <t>SIMONE NOBILE - GRAZIELLA BILDESHEIM</t>
  </si>
  <si>
    <t>FRANCESCO PASTORE - GRAZIELLA BILDESHEIM</t>
  </si>
  <si>
    <t>ISTITUTO CAPRI NEL MONDO</t>
  </si>
  <si>
    <t>41-1</t>
  </si>
  <si>
    <t>41-2</t>
  </si>
  <si>
    <t>41-3</t>
  </si>
  <si>
    <t>8632838B46</t>
  </si>
  <si>
    <t>86328526D5</t>
  </si>
  <si>
    <t>8632862F13</t>
  </si>
  <si>
    <t>AGGIUDICAZIONE BANDO SVILUPPO SCENEGGIATURE SEZIONE LUNGOMETRAGGI</t>
  </si>
  <si>
    <t>AGGIUDICAZIONE BANDO SVILUPPO SCENEGGIATURE SEZIONE DOCUMENTARI</t>
  </si>
  <si>
    <t>AMBER</t>
  </si>
  <si>
    <t>PARALLELO 41</t>
  </si>
  <si>
    <t>LADOC</t>
  </si>
  <si>
    <t>incarico sviluppo sceneggiatura - sezione documentari</t>
  </si>
  <si>
    <t>incarico sviluppo sceneggiatura - sezione lungometraggi</t>
  </si>
  <si>
    <t>SIMONA NOBILE</t>
  </si>
  <si>
    <t>GRAZIELLA BILDESHEIM</t>
  </si>
  <si>
    <t xml:space="preserve">AVVIO PROCEDURA incarico servizio pubblicità legale gara appalto lavori + PE Distretto </t>
  </si>
  <si>
    <t>AFFIDAMENTO incarico servizio pubblicità legale gara appalto lavori + PE Distretto</t>
  </si>
  <si>
    <t>AVVIO PROCEDURA incarico consulenza esterna trattamento rispetto normativa privacy</t>
  </si>
  <si>
    <t>AFFIDAMENTO INCARICO consulenza esterna trattamento rispetto normativa privacy</t>
  </si>
  <si>
    <t>ING. GIANFRANCO BRUNO</t>
  </si>
  <si>
    <t>AVVIO PROCEDURA incarico SUPPORTO AMMINISTRATIVO GARA PE + LAVORI DISTRETTO</t>
  </si>
  <si>
    <t>CINEPORTO</t>
  </si>
  <si>
    <t>RINNOVO INCARICO ADDETTO STAMPA (01-03 - 30-09-2021) - vedi determine nn. 42 e 43 del 2020</t>
  </si>
  <si>
    <t>ZB230ECBFB</t>
  </si>
  <si>
    <t>AFFIDAMENTO incarico SUPPORTO AMMINISTRATIVO GARA PE + LAVORI DISTRETTO</t>
  </si>
  <si>
    <t>AVV. GIANCARLO SORRENTINO</t>
  </si>
  <si>
    <t>Z8430F6257</t>
  </si>
  <si>
    <t>AVVIO PROCEDURA NOMINA COMPONENTI COMMISSIONE DI GARA APPALTO LAVORI + PE DISTRETTO</t>
  </si>
  <si>
    <t>NOMINA SEGGIO INTERNO ISTRUTTORIA DOMANDE GARA LAVORI DISTRETTO</t>
  </si>
  <si>
    <t>APPROVAZIONE TESTO AVVISO NOMINA COMPONENTI COMMISSIONE DI GARA APPALTO LAVORI + PE DISTRETTO</t>
  </si>
  <si>
    <t>AVVISO DIFFERIMENTO ORARIO APERTURA BUSTE A</t>
  </si>
  <si>
    <t>GEMMA-PASTORE-MONTICELLI</t>
  </si>
  <si>
    <t>NOMINA COMPONENTI COMMISSIONE VALUTAZIONE GARA APPALTO LAVORI + PE DISTRETTO</t>
  </si>
  <si>
    <t>PANICO-MUSTO-CIRILLO</t>
  </si>
  <si>
    <t>APPROVAZIONE VERBALE SEGGIO DI GARA AMMESSI GARA DISTRETTO DOPO VALUTAZIONE AMMINISTRATIVA</t>
  </si>
  <si>
    <t>AVVIO PROCEDURA PER LA SELEZIONI DI PROFILI PER COLLABORAZIONI PER LA GESTIONE DELLE ATTIVITA' DEL PIANO CINEMA 2021</t>
  </si>
  <si>
    <t>CIRO CECERE</t>
  </si>
  <si>
    <t>AFFIDAMENTO INCARICO gestione operazioni trasferimento fondo Bruno Alberto e arredi Distretto Audiovisivo</t>
  </si>
  <si>
    <t>RIAPERTURA TERMINI ISCRIZIONE ALBO PROFILO B</t>
  </si>
  <si>
    <t>PORZIAMARIA DE FILIPPIS</t>
  </si>
  <si>
    <t>INDIVIDUAZIONE NOMINATIVI COLLABORAZIONI PIANO CINEMA 2021</t>
  </si>
  <si>
    <t>AFFIDAMENTO incarico consulenza gestione procedure CINEPORTO - profilo selezionato all'esito della procedura avviata con det. N. 58/2018</t>
  </si>
  <si>
    <t>ratifica incarico De Filippis supporto al RUP progetto mediateca e stima materiale fondo Bruno Alberto</t>
  </si>
  <si>
    <t>AVVIO procedura selezione professionista per elaborazione business plan MEDIATECA - VEDI DET. N. 78/2019</t>
  </si>
  <si>
    <t>DOTT. PIERLUIGI VASQUEZ</t>
  </si>
  <si>
    <t>REVOCA DETERMINA N. 29 ED INDIVIDUAZIONE NUOVI PROFILI PER ASSUNZIONI A TEMPO DETERMINATO</t>
  </si>
  <si>
    <t>SICIGNANO - MARINI</t>
  </si>
  <si>
    <t>CAPIZZONE - PAOLILLO - IAVAZZI - SERMINO</t>
  </si>
  <si>
    <t>LEGGE CINEMA - PIANO CINEMA</t>
  </si>
  <si>
    <t>PROROGA TERMINI INVIO DOMANDE PIANO CINEMA 2020/2021 (dal 25 giugno al 2 luglio)</t>
  </si>
  <si>
    <t>Z04324AE8B</t>
  </si>
  <si>
    <t>AFFIDAMENTO DIRETTO locazione stanza appartamento per svolgimento attività Piano Cinema</t>
  </si>
  <si>
    <t>UGO MANGIA</t>
  </si>
  <si>
    <t>AFFIDAMENTO GARA PE + LAVORI DISTRETTO (vedi determina n. 10 del 05/02/2021 - PUBBLICAZIONE BANDO E DISCIPLINARE)</t>
  </si>
  <si>
    <t>ZF832F02F1</t>
  </si>
  <si>
    <t>NASTRI D'ARGENTO</t>
  </si>
  <si>
    <t>AVVIO PROCEDURA SELEZIONE DITTA CATERING</t>
  </si>
  <si>
    <t>AFFIDAMENTO incarico catering evento</t>
  </si>
  <si>
    <t>ALESSANDRA CALVO</t>
  </si>
  <si>
    <t>AFFIDAMENTO incarico mostra Amica Geniale in Cina - inventario foto, sopralluogo Rione Luzzatti - allestimento</t>
  </si>
  <si>
    <t>RTI SODEMA+EUROELEKTRA</t>
  </si>
  <si>
    <t>ATTIVAZIONE OPZIONI LAVORI DISTRETTO</t>
  </si>
  <si>
    <t>POC PROMOZIONE TURISTICA 3</t>
  </si>
  <si>
    <t>NOMINA COMPONENTI COMMISSIONE VALUTAZIONE SELEZIONE PROGETTI</t>
  </si>
  <si>
    <t>AFFIDAMENTO incarico assistenza Gestione Operativa del Bando Piano Cinema 2021</t>
  </si>
  <si>
    <t>PUBBLICAZIONE BANDO PER SELEZIONE CONTENUTI AUDIOVISIVI</t>
  </si>
  <si>
    <t>NON NECESSARIO</t>
  </si>
  <si>
    <t>Z8033F4606</t>
  </si>
  <si>
    <t>LIGUORI - SORA - BILDESHEIM</t>
  </si>
  <si>
    <t>Z7C34080A8</t>
  </si>
  <si>
    <t>Z1F3424223</t>
  </si>
  <si>
    <t>AVVIO PROCEDURA SELEZIONE FORNITORE PROIETTORI</t>
  </si>
  <si>
    <t>AFFIDAMENTO incarico fornitura proeittori Luci di Natale c/o ex Base Nato</t>
  </si>
  <si>
    <t>EMMEDUE</t>
  </si>
  <si>
    <t>FONDAZIONE CAMPANIA DEI FESTIVAL</t>
  </si>
  <si>
    <t>AZIONE 3 - MOSTRA CARUSO - OSPITALITA' GIULIANA MUSCIO</t>
  </si>
  <si>
    <t xml:space="preserve">AZIONE 3 - MOSTRA CARUSO - AFFIDAMENTO DIRETTO coorganizzazione Mostra Caruso </t>
  </si>
  <si>
    <t>ZD834568EC</t>
  </si>
  <si>
    <t>ZED3456AA9</t>
  </si>
  <si>
    <t>AZIONE 3 - MOSTRA CARUSO - avvio procedura selezione ditta catering evento inaugurale</t>
  </si>
  <si>
    <t>Z343456BC8</t>
  </si>
  <si>
    <t>AZIONE 3 - MOSTRA CARUSO - avvio procedura selezione professionista/società per traduzione in inglese catalogo ed altri materiali di comunicazione</t>
  </si>
  <si>
    <t>ZCC34534AA</t>
  </si>
  <si>
    <t>AZIONE 3 - MOSTRA CARUSO - AFFIDAMENTO DIRETTO corrispettivo ideazione + curatela mostra</t>
  </si>
  <si>
    <t>GIULIANA MUSCIO</t>
  </si>
  <si>
    <t>Z7F346722C</t>
  </si>
  <si>
    <t>Z0934672B9</t>
  </si>
  <si>
    <t>SIMONA FRASCA</t>
  </si>
  <si>
    <t>AZIONE 3 - MOSTRA CARUSO - AFFIDAMENTO DIRETTO sezione discografica - consulenza musicale mostra</t>
  </si>
  <si>
    <t>ZCE347264D</t>
  </si>
  <si>
    <t>AZIONE 3 - MOSTRA CARUSO - OSPITALITA' GIULIANA MUSCIO ED ALTRI</t>
  </si>
  <si>
    <t>HOTEL COSTANTINOPOLI</t>
  </si>
  <si>
    <t>AMBLER</t>
  </si>
  <si>
    <t>AZIONE 3 - MOSTRA CARUSO - AFFIDAMENTO DIRETTO traduzione inglese testi mostra</t>
  </si>
  <si>
    <t>AIDEN GERARD MCCANN</t>
  </si>
  <si>
    <t>AZIONE 3 - MOSTRA CARUSO - AFFIDAMENTO DIRETTO servizio montaggio video</t>
  </si>
  <si>
    <t>AZIONE 3 - MOSTRA CARUSO - AFFIDAMENTO DIRETTO servizio di catering per evento inaugurale mostra</t>
  </si>
  <si>
    <t>PINZIMONIO.HUB</t>
  </si>
  <si>
    <t>PROROGA INCARICO GESTIONE OPERATIVA BANDO PIANO CINEMA 2021</t>
  </si>
  <si>
    <t>PA ADVICE</t>
  </si>
  <si>
    <t>approvazione nuovo QE CINEPORTO</t>
  </si>
  <si>
    <t>CONTRATTO APPALTO SERVIZI AVV. ANDREA GAUDINO SEDE GESTIONE OPERATIVA PIANO CINEMA</t>
  </si>
  <si>
    <t>AVV. ANDREA GAUDINO</t>
  </si>
  <si>
    <t>AZIONE 2 - SVILUPPO PIATTAFORMA LET'S MOVIE - AVVIO PROCEDURA DI GARA CON INVIO LETTERA DI INVITO (NOTA PROT. N. 18/2022)</t>
  </si>
  <si>
    <t>9069139A40 [SIMOG 8424788]</t>
  </si>
  <si>
    <t>9071353D4C [SIMOG 8426607]</t>
  </si>
  <si>
    <t>MODIFICA DETERMINAZIONE CORRISPETTIVI PROGETTAZIONE OPERE LOTTO A DISCIPLINARE PRESTAZIONALE ARREDI E FORNITURE DISTRETTO</t>
  </si>
  <si>
    <t>STUDIO SOUND SERVICE (DONATO MASCI)</t>
  </si>
  <si>
    <t>AFFIDAMENTO servizio di implementazione e sviluppo PIATTAFORMA LET'S MOVIE</t>
  </si>
  <si>
    <t>AZIONE 3 - MOSTRA CARUSO - avvio procedura selezione ditta montaggio video</t>
  </si>
  <si>
    <t>AZIONE 1 - recepimento esito negoziazioni - determina a contrarre acquisto materiali audiovisivi</t>
  </si>
  <si>
    <t>THE APARTAMENT - VIOLA - INDIGO - PICOMEDIA</t>
  </si>
  <si>
    <t>AZIONE 2 - pubblicazione avviso a manifestare interesse bando implementazione contenuti e finalità Web App Let's Movie</t>
  </si>
  <si>
    <t>ZC5353B8B7</t>
  </si>
  <si>
    <t>ORDINARIO 2022</t>
  </si>
  <si>
    <t>AFFIDAMENTO DIRETTO PER MOTIVI DI URGENZA VIDEO CAFFE' UNESCO</t>
  </si>
  <si>
    <t>AFFIDAMENTO DIRETTO PER MOTIVI DI URGENZA TRADUZIONE IN INGLESE VIDEO CAFFE' UNESCO</t>
  </si>
  <si>
    <t>Z0E3558732</t>
  </si>
  <si>
    <t>PROCIDA CAPITALE</t>
  </si>
  <si>
    <t>NICOLAS PASCAREL</t>
  </si>
  <si>
    <t xml:space="preserve">AFFIDAMENTO DIRETTO IMPLEMENTAZIONE PIATTAFORMA PIANO CINEMA </t>
  </si>
  <si>
    <t>Z3B35745AC</t>
  </si>
  <si>
    <t>STUDIO CAMPOBASSO</t>
  </si>
  <si>
    <t xml:space="preserve">AZIONE 3 - MOSTRA SORRENTINO - AFFIDAMENTO DIRETTO FORNITURA LICENZA D'USO FOTOGRAFIE </t>
  </si>
  <si>
    <t>GIANNI FIORITO</t>
  </si>
  <si>
    <t xml:space="preserve">AZIONE 3 - MOSTRA SORRENTINO - AFFIDAMENTO DIRETTO SERVIZIO ALLESTIMENTO MOSTRA FOTOGRAFICA </t>
  </si>
  <si>
    <t>VERTIGO - MARIA SAVARESE</t>
  </si>
  <si>
    <t>Z85357702B</t>
  </si>
  <si>
    <t>ZAB357709B</t>
  </si>
  <si>
    <t>Z06357E007</t>
  </si>
  <si>
    <t>AZIONE 3 - MOSTRA CARUSO - AFFIDAMENTO SERVIZIO TECNICO AUDIO-VIDEO ANTEPRIMA PROIEZIONE DOCUMENTARIO MANN</t>
  </si>
  <si>
    <t>RAFFAELE VITALE</t>
  </si>
  <si>
    <t>Z3F358B95E</t>
  </si>
  <si>
    <t>AZIONE 3 - MOSTRA CARUSO - avvio procedura affidamento serivizio di prenotazione e acquisto biglietti treni</t>
  </si>
  <si>
    <t>nomina membri esterni Commissione valutazione - II^ call</t>
  </si>
  <si>
    <t>Z3B35AF1F1</t>
  </si>
  <si>
    <t>nomina membri esterni commissione valutazione</t>
  </si>
  <si>
    <t>nomina membri esterni commissione valutazione III^ call</t>
  </si>
  <si>
    <t>ZB835B43AD</t>
  </si>
  <si>
    <t>ZC035B43DF</t>
  </si>
  <si>
    <t>avvio procedura individuazione alloggio stagisti</t>
  </si>
  <si>
    <t>avvio procedura SELEZIONE PROGETTISTA PER LOTTO A ARREDI E FORNITURE</t>
  </si>
  <si>
    <t>avvio procedura SELEZIONE ASSISTENZA INFORMATICA CON INCARICO DI AMMINISTRATORE DI SISTEMA</t>
  </si>
  <si>
    <t>AFFIDAMENTO servizio di progettazione opere LOTTO A ARREDI E FORNITURE</t>
  </si>
  <si>
    <t>APPROVAZIONE MODIFICHE PROGETTO PROCIDA CAPITALE</t>
  </si>
  <si>
    <t>SCHILIZZI VIAGGI</t>
  </si>
  <si>
    <t>AZIONE 3 - MOSTRA CARUSO - AFFIDAMENTO SERVIZIO PRENOTAZIONE E ACQUISTO BIGLIETTI TRENI</t>
  </si>
  <si>
    <t>KAIROS</t>
  </si>
  <si>
    <t>vedi affidamento</t>
  </si>
  <si>
    <t>AZIONE 3 - AFFIDAMENTO ALLOGGIO STAGISTI</t>
  </si>
  <si>
    <t>AZIONE 2 - avvio procedura PREMI ALLE SCUOLE</t>
  </si>
  <si>
    <t>AZIONE 3 - avvio procedura TIROCINI</t>
  </si>
  <si>
    <t>AZIONE 1 - B) - avvio procedura selezione REPORTAGE FOTOGRAFICO</t>
  </si>
  <si>
    <t>AZIONE 1 - A) - NOMINA COMMISSIONE VALUTAZIONE PROPOSTE DOCUMENTARIO</t>
  </si>
  <si>
    <t>ZB735D7537</t>
  </si>
  <si>
    <t>AZIONE 1 - B) - AFFIDAMENTO DIRETTO SERVIZIO REPORTAGE FOTOGRAFICO</t>
  </si>
  <si>
    <t>AZIONE 1 - A) - avvio procedura selezione PRODUZIONE DOCUMENTARIO/FILM COLLETTIVO</t>
  </si>
  <si>
    <t>AZIONE 1 - A) - AFFIDAMENTO PRODUZIONE DOCUMENTARIO/FILM COLLETTIVO</t>
  </si>
  <si>
    <t>PARALLELO 41 PRODUZIONI</t>
  </si>
  <si>
    <t>GRAZIELLA BILDESHEIM - FRANCESCA CONTI</t>
  </si>
  <si>
    <t>Z4F35F03B0</t>
  </si>
  <si>
    <t>NUOVE STRATEGIE II</t>
  </si>
  <si>
    <t>Z0E35F03D1</t>
  </si>
  <si>
    <t>ZDE35F03FE</t>
  </si>
  <si>
    <t>Z0F35F0416</t>
  </si>
  <si>
    <t>AZIONE 2 - NASTRI D'ARGENTO II - avvio procedura individuazione sede per evento</t>
  </si>
  <si>
    <t>AZIONE 2 - NASTRI D'ARGENTO II - avvio procedura individuazione servizio assistenza funzionamento impianto elettrico location</t>
  </si>
  <si>
    <t xml:space="preserve">AZIONE 2 - NASTRI D'ARGENTO II - avvio procedura individuazione servizio pulizia ambienti  </t>
  </si>
  <si>
    <t>AZIONE 2 - NASTRI D'ARGENTO II - avvio procedura individuazione polizza assicurativa danni a terzi evento</t>
  </si>
  <si>
    <t>Z0835F0429</t>
  </si>
  <si>
    <t>AZIONE 2 - NASTRI D'ARGENTO II - avvio procedura individuazione sede per ospitalità</t>
  </si>
  <si>
    <t>Royal Continental - MARIA SCOPINO</t>
  </si>
  <si>
    <t>PALAZZO REALE</t>
  </si>
  <si>
    <t>AZIONE 3 - selezione tirocinanti</t>
  </si>
  <si>
    <t>GRADUATORIA COMUNICATA</t>
  </si>
  <si>
    <t>AZIONE 2 - NASTRI D'ARGENTO II - AFFIDAMENTO ALBERGO PER OSPITALITA'</t>
  </si>
  <si>
    <t>AZIONE 2 - NASTRI D'ARGENTO II - AFFIDAMENTO servizio assistenza funzionamento impianto elettrico location</t>
  </si>
  <si>
    <t>Z3A365FC5D</t>
  </si>
  <si>
    <t>AZIONE 2 - CANNES 2022 (MARTONE) - avvio procedura individuazione gadget omaggio</t>
  </si>
  <si>
    <t>AZIONE 2 - CANNES 2022 (MARTONE) - AFFIDAMENTO FORNITURA GADGET OMAGGIO</t>
  </si>
  <si>
    <t>ZB0365FCCB</t>
  </si>
  <si>
    <t>AZIONE 2 - CANNES 2022 (MARTONE) - avvio procedura individuazione operatore turistico per trasferimenti</t>
  </si>
  <si>
    <t>AZIONE 2 - CANNES 2022 (MARTONE) - AFFIDAMENTO SERVIZIO DI TRASFERIMENTO</t>
  </si>
  <si>
    <t xml:space="preserve">AZIONE 2 - CANNES 2022 - avvio procedura selezione rivista specializzata per acquisto pagina pubblicitaria </t>
  </si>
  <si>
    <t>Z44365FD19</t>
  </si>
  <si>
    <t>Z0B366073A</t>
  </si>
  <si>
    <t>AZIONE 2 - CANNES 2022 (MARTONE) - avvio procedura selezione operatore per servizi di promozione film Martone</t>
  </si>
  <si>
    <t xml:space="preserve">AZIONE 2 - CANNES 2022 (MARTONE) - AFFIDAMENTO SERVIZI DI PROMOZIONE FILM MARTONE </t>
  </si>
  <si>
    <t>IRON ANGELS</t>
  </si>
  <si>
    <t>MEDUSA</t>
  </si>
  <si>
    <t>avvio procedura selezione addetto stampa</t>
  </si>
  <si>
    <t xml:space="preserve">AFFIDAMENTO SERVIZIO ADDETTO STAMPA </t>
  </si>
  <si>
    <t>Z2336794E7</t>
  </si>
  <si>
    <t>pubblicazione avviso pubblico per creazione short list per collaborazioni 2022</t>
  </si>
  <si>
    <t>AFFIDAMENTO DIRETTO CONTROLLO II LIVELLO RENDICONTAZIONE PIANO CINEMA 2020-2021 + DELEGA RUP EFFETTUAZIONE PAGAMENTI</t>
  </si>
  <si>
    <t>Z8B36D4770</t>
  </si>
  <si>
    <t>AFFIDAMENTO SERVIZIO NOLEGGIO ATTREZZATURE proiezione Nostalgia Basalica Sanità</t>
  </si>
  <si>
    <t>avvio procedura selezione fornitore noleggio attrezzature proiezione Nostalgia Basilica Sanità</t>
  </si>
  <si>
    <t>DELTA MUSIC SERVICE DI PISCICELLI DANIELE</t>
  </si>
  <si>
    <t>**************************</t>
  </si>
  <si>
    <t xml:space="preserve">stipula contratto di collaborazione profilo B </t>
  </si>
  <si>
    <t>ANGELICA SIMEONE</t>
  </si>
  <si>
    <t>ANDREA CASELLA</t>
  </si>
  <si>
    <t>stipula contratti di collaborazione profilo A (Simeone)</t>
  </si>
  <si>
    <t>AZIONE 2 - NASTRI D'ARGENTO II - AFFIDAMENTO LOCATION PER EVENTO + rinfresco evento 5 giugno</t>
  </si>
  <si>
    <t>AZIONE 2 - CANNES 2022 - AFFIDAMENTO ACQUISTO PAGINA PUBBLICITARIA RIVISTA SPECIALIZZATA + ADATTAMENTO GRAFICO</t>
  </si>
  <si>
    <t>HOLLYWOOD REPORTER + EIKON</t>
  </si>
  <si>
    <t>AFFIDAMENTO INCARICO DL LAVORI DISTRETTO</t>
  </si>
  <si>
    <t>9335842489 [gara 8657409]</t>
  </si>
  <si>
    <t>approvazione schema parcella DL e avvio procedura affidamento incarico direzione lavori Distretto</t>
  </si>
  <si>
    <t>ZB9374551D</t>
  </si>
  <si>
    <t>AZIONE 3 - b) avvio procedura affidamento corso effetti visivi</t>
  </si>
  <si>
    <t>Z3F3749647</t>
  </si>
  <si>
    <t>AZIONE 3 - b) AFFIDAMENTO corso effetti visivi</t>
  </si>
  <si>
    <t>PROMETEO LAB</t>
  </si>
  <si>
    <t>Z2D374D60F</t>
  </si>
  <si>
    <t>ZF9374D623</t>
  </si>
  <si>
    <t>AZIONE 3 - b) avvio procedura affidamento servizio di cablaggio sede corso effetti visivi</t>
  </si>
  <si>
    <t>AZIONE 3 - b) avvio procedura affidamento servizio di noleggio sede per corso effetti visivi</t>
  </si>
  <si>
    <t>ZCA374D637</t>
  </si>
  <si>
    <t>AZIONE 3 - b) avvio procedura affidamento servizio di allestimento sede corso effetti visivi</t>
  </si>
  <si>
    <t>AZIONE 1 - a) nomina componente esterno commissione di valutazione</t>
  </si>
  <si>
    <t>AZIONE 1 - a) nomina componente regionale commissione di valutazione</t>
  </si>
  <si>
    <t>ANGELA PERENZE</t>
  </si>
  <si>
    <t>ZF83767E69</t>
  </si>
  <si>
    <t>AZIONE 3 - b) AFFIDAMENTO SERVIZIO DI CABLAGGIO</t>
  </si>
  <si>
    <t>NOVACONN</t>
  </si>
  <si>
    <t>AZIONE 3 - b) AFFIDAMENTO FORNITURA CONNESSIONE INTERNET</t>
  </si>
  <si>
    <t>AZIONE 3 - b) avvio procedura affidamento servizio fornitura connessione internet</t>
  </si>
  <si>
    <t>acquisto contenuti audiovisivi</t>
  </si>
  <si>
    <t>IMPONIBILE</t>
  </si>
  <si>
    <t>CIG - SIMOG</t>
  </si>
  <si>
    <t>LINEA DI AZIONE</t>
  </si>
  <si>
    <t>parere legale procedura</t>
  </si>
  <si>
    <t>sviluppo piattaforma crossmediale</t>
  </si>
  <si>
    <t>AFFIDAMENTO DIRETTO EX ART. 36, II° CO., LETT. B)</t>
  </si>
  <si>
    <t xml:space="preserve">consulenza redazione bando </t>
  </si>
  <si>
    <t>AFFIDAMENTO DIRETTO EX ART. 36, II° CO., LETT. A)</t>
  </si>
  <si>
    <t>AVV. MARCELLO MUSTILLI</t>
  </si>
  <si>
    <t>PROC. NEGOZ. SENZA BANDO EX ART. 63 (DIRITTI DI ESCLUSIVA)</t>
  </si>
  <si>
    <t>nomina membro esterno commissione</t>
  </si>
  <si>
    <t>implementaz. piattaforma + social media manager</t>
  </si>
  <si>
    <t>PROMOZIONE TURISTICA 1 (D.G.R. N. 236 del 04/06/2019)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</si>
</sst>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9"/>
      <color theme="1"/>
      <name val="Garamond"/>
      <family val="1"/>
    </font>
    <font>
      <sz val="10"/>
      <color rgb="FFFF0000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Garamond"/>
      <family val="1"/>
    </font>
    <font>
      <sz val="8"/>
      <color theme="1"/>
      <name val="Garamond"/>
      <family val="1"/>
    </font>
    <font>
      <sz val="10"/>
      <name val="Garamond"/>
      <family val="1"/>
    </font>
    <font>
      <sz val="9"/>
      <color rgb="FFFF0000"/>
      <name val="Garamond"/>
      <family val="1"/>
    </font>
    <font>
      <b/>
      <sz val="12"/>
      <color theme="1"/>
      <name val="Garamond"/>
      <family val="1"/>
    </font>
    <font>
      <sz val="9"/>
      <name val="Calibri"/>
      <family val="2"/>
      <scheme val="minor"/>
    </font>
    <font>
      <sz val="9"/>
      <color theme="1"/>
      <name val="Franklin Gothic Book"/>
      <family val="2"/>
    </font>
    <font>
      <sz val="11"/>
      <color theme="1"/>
      <name val="Franklin Gothic Demi"/>
      <family val="2"/>
    </font>
    <font>
      <sz val="10"/>
      <color theme="1"/>
      <name val="Franklin Gothic Book"/>
      <family val="2"/>
    </font>
    <font>
      <sz val="11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color rgb="FFFF0000"/>
      <name val="Franklin Gothic Book"/>
      <family val="2"/>
    </font>
    <font>
      <sz val="9"/>
      <color rgb="FF0070C0"/>
      <name val="Franklin Gothic Book"/>
      <family val="2"/>
    </font>
    <font>
      <sz val="9"/>
      <color rgb="FF00B050"/>
      <name val="Franklin Gothic Book"/>
      <family val="2"/>
    </font>
    <font>
      <sz val="9"/>
      <color rgb="FFFFC000"/>
      <name val="Franklin Gothic Book"/>
      <family val="2"/>
    </font>
    <font>
      <sz val="9"/>
      <name val="Franklin Gothic Book"/>
      <family val="2"/>
    </font>
    <font>
      <sz val="9"/>
      <color rgb="FF00B0F0"/>
      <name val="Franklin Gothic Book"/>
      <family val="2"/>
    </font>
    <font>
      <sz val="9"/>
      <color theme="4"/>
      <name val="Franklin Gothic Book"/>
      <family val="2"/>
    </font>
    <font>
      <sz val="10"/>
      <color rgb="FFFF0000"/>
      <name val="Franklin Gothic Book"/>
      <family val="2"/>
    </font>
    <font>
      <sz val="8"/>
      <color theme="1"/>
      <name val="Franklin Gothic Book"/>
      <family val="2"/>
    </font>
    <font>
      <i/>
      <sz val="9"/>
      <color rgb="FFFF0000"/>
      <name val="Franklin Gothic Book"/>
      <family val="2"/>
    </font>
    <font>
      <i/>
      <sz val="9"/>
      <color theme="1"/>
      <name val="Franklin Gothic Book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4" fontId="4" fillId="3" borderId="0" xfId="0" applyNumberFormat="1" applyFont="1" applyFill="1"/>
    <xf numFmtId="0" fontId="4" fillId="0" borderId="0" xfId="0" applyFont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0" fontId="0" fillId="0" borderId="13" xfId="0" applyBorder="1"/>
    <xf numFmtId="0" fontId="4" fillId="2" borderId="10" xfId="0" applyFont="1" applyFill="1" applyBorder="1"/>
    <xf numFmtId="0" fontId="4" fillId="0" borderId="11" xfId="0" applyFont="1" applyBorder="1"/>
    <xf numFmtId="14" fontId="4" fillId="0" borderId="12" xfId="0" applyNumberFormat="1" applyFont="1" applyBorder="1"/>
    <xf numFmtId="4" fontId="4" fillId="0" borderId="13" xfId="0" applyNumberFormat="1" applyFont="1" applyBorder="1"/>
    <xf numFmtId="0" fontId="4" fillId="2" borderId="14" xfId="0" applyFont="1" applyFill="1" applyBorder="1"/>
    <xf numFmtId="0" fontId="4" fillId="2" borderId="15" xfId="0" applyFont="1" applyFill="1" applyBorder="1"/>
    <xf numFmtId="4" fontId="4" fillId="2" borderId="16" xfId="0" applyNumberFormat="1" applyFont="1" applyFill="1" applyBorder="1"/>
    <xf numFmtId="0" fontId="4" fillId="6" borderId="10" xfId="0" applyFont="1" applyFill="1" applyBorder="1"/>
    <xf numFmtId="17" fontId="4" fillId="0" borderId="0" xfId="0" applyNumberFormat="1" applyFont="1"/>
    <xf numFmtId="0" fontId="4" fillId="6" borderId="14" xfId="0" applyFont="1" applyFill="1" applyBorder="1"/>
    <xf numFmtId="0" fontId="4" fillId="6" borderId="15" xfId="0" applyFont="1" applyFill="1" applyBorder="1"/>
    <xf numFmtId="4" fontId="4" fillId="0" borderId="11" xfId="0" applyNumberFormat="1" applyFont="1" applyBorder="1"/>
    <xf numFmtId="4" fontId="2" fillId="0" borderId="13" xfId="0" applyNumberFormat="1" applyFont="1" applyBorder="1"/>
    <xf numFmtId="4" fontId="4" fillId="6" borderId="16" xfId="0" applyNumberFormat="1" applyFont="1" applyFill="1" applyBorder="1"/>
    <xf numFmtId="4" fontId="4" fillId="5" borderId="4" xfId="0" applyNumberFormat="1" applyFont="1" applyFill="1" applyBorder="1"/>
    <xf numFmtId="14" fontId="4" fillId="0" borderId="0" xfId="0" applyNumberFormat="1" applyFont="1" applyAlignment="1">
      <alignment horizontal="right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4" fillId="5" borderId="1" xfId="0" applyFont="1" applyFill="1" applyBorder="1"/>
    <xf numFmtId="4" fontId="4" fillId="0" borderId="1" xfId="0" applyNumberFormat="1" applyFont="1" applyBorder="1"/>
    <xf numFmtId="0" fontId="3" fillId="0" borderId="1" xfId="0" applyFont="1" applyBorder="1"/>
    <xf numFmtId="4" fontId="4" fillId="5" borderId="1" xfId="0" applyNumberFormat="1" applyFont="1" applyFill="1" applyBorder="1"/>
    <xf numFmtId="0" fontId="6" fillId="0" borderId="1" xfId="0" applyFont="1" applyBorder="1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8" fillId="0" borderId="0" xfId="0" applyFont="1"/>
    <xf numFmtId="0" fontId="4" fillId="5" borderId="9" xfId="0" applyFont="1" applyFill="1" applyBorder="1"/>
    <xf numFmtId="0" fontId="4" fillId="5" borderId="10" xfId="0" applyFont="1" applyFill="1" applyBorder="1"/>
    <xf numFmtId="0" fontId="4" fillId="2" borderId="12" xfId="0" applyFont="1" applyFill="1" applyBorder="1"/>
    <xf numFmtId="0" fontId="4" fillId="2" borderId="0" xfId="0" applyFont="1" applyFill="1"/>
    <xf numFmtId="0" fontId="9" fillId="0" borderId="1" xfId="0" applyFont="1" applyBorder="1" applyAlignment="1">
      <alignment horizontal="right"/>
    </xf>
    <xf numFmtId="0" fontId="10" fillId="0" borderId="1" xfId="0" applyFont="1" applyBorder="1"/>
    <xf numFmtId="4" fontId="4" fillId="2" borderId="1" xfId="0" applyNumberFormat="1" applyFont="1" applyFill="1" applyBorder="1"/>
    <xf numFmtId="4" fontId="4" fillId="5" borderId="10" xfId="0" applyNumberFormat="1" applyFont="1" applyFill="1" applyBorder="1"/>
    <xf numFmtId="4" fontId="4" fillId="2" borderId="0" xfId="0" applyNumberFormat="1" applyFont="1" applyFill="1"/>
    <xf numFmtId="4" fontId="4" fillId="6" borderId="15" xfId="0" applyNumberFormat="1" applyFont="1" applyFill="1" applyBorder="1"/>
    <xf numFmtId="2" fontId="4" fillId="0" borderId="1" xfId="0" applyNumberFormat="1" applyFont="1" applyBorder="1"/>
    <xf numFmtId="14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49" fontId="9" fillId="0" borderId="1" xfId="0" applyNumberFormat="1" applyFont="1" applyBorder="1" applyAlignment="1">
      <alignment horizontal="right"/>
    </xf>
    <xf numFmtId="14" fontId="9" fillId="0" borderId="1" xfId="0" applyNumberFormat="1" applyFont="1" applyBorder="1"/>
    <xf numFmtId="14" fontId="4" fillId="5" borderId="12" xfId="0" applyNumberFormat="1" applyFont="1" applyFill="1" applyBorder="1"/>
    <xf numFmtId="14" fontId="4" fillId="5" borderId="0" xfId="0" applyNumberFormat="1" applyFont="1" applyFill="1"/>
    <xf numFmtId="0" fontId="4" fillId="5" borderId="0" xfId="0" applyFont="1" applyFill="1"/>
    <xf numFmtId="4" fontId="4" fillId="5" borderId="13" xfId="0" applyNumberFormat="1" applyFont="1" applyFill="1" applyBorder="1"/>
    <xf numFmtId="0" fontId="0" fillId="5" borderId="0" xfId="0" applyFill="1"/>
    <xf numFmtId="4" fontId="4" fillId="5" borderId="0" xfId="0" applyNumberFormat="1" applyFont="1" applyFill="1"/>
    <xf numFmtId="0" fontId="3" fillId="5" borderId="0" xfId="0" applyFont="1" applyFill="1"/>
    <xf numFmtId="4" fontId="4" fillId="4" borderId="0" xfId="0" applyNumberFormat="1" applyFont="1" applyFill="1"/>
    <xf numFmtId="4" fontId="10" fillId="0" borderId="0" xfId="0" applyNumberFormat="1" applyFont="1"/>
    <xf numFmtId="4" fontId="10" fillId="3" borderId="0" xfId="0" applyNumberFormat="1" applyFont="1" applyFill="1"/>
    <xf numFmtId="0" fontId="4" fillId="5" borderId="7" xfId="0" applyFont="1" applyFill="1" applyBorder="1"/>
    <xf numFmtId="0" fontId="4" fillId="5" borderId="18" xfId="0" applyFont="1" applyFill="1" applyBorder="1"/>
    <xf numFmtId="0" fontId="4" fillId="0" borderId="18" xfId="0" applyFont="1" applyBorder="1"/>
    <xf numFmtId="0" fontId="3" fillId="0" borderId="18" xfId="0" applyFont="1" applyBorder="1"/>
    <xf numFmtId="0" fontId="0" fillId="0" borderId="8" xfId="0" applyBorder="1"/>
    <xf numFmtId="4" fontId="4" fillId="0" borderId="4" xfId="0" applyNumberFormat="1" applyFont="1" applyBorder="1"/>
    <xf numFmtId="4" fontId="7" fillId="0" borderId="4" xfId="0" applyNumberFormat="1" applyFont="1" applyBorder="1"/>
    <xf numFmtId="4" fontId="7" fillId="0" borderId="4" xfId="0" applyNumberFormat="1" applyFont="1" applyBorder="1" applyAlignment="1">
      <alignment horizontal="center"/>
    </xf>
    <xf numFmtId="4" fontId="4" fillId="8" borderId="1" xfId="0" applyNumberFormat="1" applyFont="1" applyFill="1" applyBorder="1"/>
    <xf numFmtId="4" fontId="4" fillId="6" borderId="1" xfId="0" applyNumberFormat="1" applyFont="1" applyFill="1" applyBorder="1"/>
    <xf numFmtId="14" fontId="4" fillId="0" borderId="5" xfId="0" applyNumberFormat="1" applyFont="1" applyBorder="1"/>
    <xf numFmtId="4" fontId="4" fillId="0" borderId="18" xfId="0" applyNumberFormat="1" applyFont="1" applyBorder="1"/>
    <xf numFmtId="0" fontId="3" fillId="3" borderId="7" xfId="0" applyFont="1" applyFill="1" applyBorder="1"/>
    <xf numFmtId="4" fontId="4" fillId="3" borderId="18" xfId="0" applyNumberFormat="1" applyFont="1" applyFill="1" applyBorder="1"/>
    <xf numFmtId="4" fontId="4" fillId="3" borderId="8" xfId="0" applyNumberFormat="1" applyFont="1" applyFill="1" applyBorder="1"/>
    <xf numFmtId="4" fontId="4" fillId="7" borderId="8" xfId="0" applyNumberFormat="1" applyFont="1" applyFill="1" applyBorder="1"/>
    <xf numFmtId="0" fontId="4" fillId="7" borderId="7" xfId="0" applyFont="1" applyFill="1" applyBorder="1"/>
    <xf numFmtId="4" fontId="4" fillId="9" borderId="0" xfId="0" applyNumberFormat="1" applyFont="1" applyFill="1"/>
    <xf numFmtId="0" fontId="4" fillId="9" borderId="0" xfId="0" applyFont="1" applyFill="1"/>
    <xf numFmtId="0" fontId="4" fillId="8" borderId="1" xfId="0" applyFont="1" applyFill="1" applyBorder="1"/>
    <xf numFmtId="0" fontId="10" fillId="8" borderId="1" xfId="0" applyFont="1" applyFill="1" applyBorder="1"/>
    <xf numFmtId="4" fontId="4" fillId="8" borderId="0" xfId="0" applyNumberFormat="1" applyFont="1" applyFill="1"/>
    <xf numFmtId="0" fontId="4" fillId="8" borderId="0" xfId="0" applyFont="1" applyFill="1"/>
    <xf numFmtId="4" fontId="2" fillId="0" borderId="0" xfId="0" applyNumberFormat="1" applyFont="1"/>
    <xf numFmtId="0" fontId="11" fillId="0" borderId="1" xfId="0" applyFont="1" applyBorder="1"/>
    <xf numFmtId="0" fontId="4" fillId="4" borderId="1" xfId="0" applyFont="1" applyFill="1" applyBorder="1"/>
    <xf numFmtId="4" fontId="7" fillId="5" borderId="19" xfId="0" applyNumberFormat="1" applyFont="1" applyFill="1" applyBorder="1"/>
    <xf numFmtId="4" fontId="7" fillId="5" borderId="20" xfId="0" applyNumberFormat="1" applyFont="1" applyFill="1" applyBorder="1" applyAlignment="1">
      <alignment horizontal="center"/>
    </xf>
    <xf numFmtId="4" fontId="7" fillId="5" borderId="21" xfId="0" applyNumberFormat="1" applyFont="1" applyFill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13" fillId="0" borderId="0" xfId="0" applyFont="1"/>
    <xf numFmtId="0" fontId="15" fillId="0" borderId="0" xfId="0" applyFont="1"/>
    <xf numFmtId="0" fontId="14" fillId="10" borderId="1" xfId="0" applyFont="1" applyFill="1" applyBorder="1"/>
    <xf numFmtId="0" fontId="14" fillId="0" borderId="0" xfId="0" applyFont="1"/>
    <xf numFmtId="0" fontId="17" fillId="0" borderId="0" xfId="0" applyFont="1"/>
    <xf numFmtId="0" fontId="18" fillId="0" borderId="1" xfId="0" applyFont="1" applyBorder="1"/>
    <xf numFmtId="0" fontId="14" fillId="0" borderId="1" xfId="0" applyFont="1" applyBorder="1" applyAlignment="1">
      <alignment horizontal="center"/>
    </xf>
    <xf numFmtId="4" fontId="14" fillId="0" borderId="1" xfId="0" applyNumberFormat="1" applyFont="1" applyFill="1" applyBorder="1"/>
    <xf numFmtId="0" fontId="14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4" fillId="0" borderId="5" xfId="0" applyFont="1" applyBorder="1" applyAlignment="1">
      <alignment horizontal="center"/>
    </xf>
    <xf numFmtId="14" fontId="14" fillId="0" borderId="1" xfId="0" applyNumberFormat="1" applyFont="1" applyBorder="1"/>
    <xf numFmtId="14" fontId="14" fillId="0" borderId="1" xfId="0" applyNumberFormat="1" applyFont="1" applyBorder="1" applyAlignment="1">
      <alignment horizontal="center"/>
    </xf>
    <xf numFmtId="0" fontId="19" fillId="5" borderId="1" xfId="0" applyFont="1" applyFill="1" applyBorder="1"/>
    <xf numFmtId="0" fontId="14" fillId="0" borderId="5" xfId="0" applyFont="1" applyBorder="1"/>
    <xf numFmtId="0" fontId="20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" fontId="14" fillId="0" borderId="5" xfId="0" applyNumberFormat="1" applyFont="1" applyBorder="1"/>
    <xf numFmtId="4" fontId="14" fillId="0" borderId="5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7" borderId="1" xfId="0" applyFont="1" applyFill="1" applyBorder="1"/>
    <xf numFmtId="0" fontId="14" fillId="10" borderId="5" xfId="0" applyFont="1" applyFill="1" applyBorder="1" applyAlignment="1">
      <alignment horizontal="center"/>
    </xf>
    <xf numFmtId="14" fontId="14" fillId="0" borderId="0" xfId="0" applyNumberFormat="1" applyFont="1"/>
    <xf numFmtId="14" fontId="14" fillId="0" borderId="0" xfId="0" applyNumberFormat="1" applyFont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4" fillId="5" borderId="1" xfId="0" applyFont="1" applyFill="1" applyBorder="1"/>
    <xf numFmtId="4" fontId="19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5" borderId="5" xfId="0" applyFont="1" applyFill="1" applyBorder="1"/>
    <xf numFmtId="0" fontId="14" fillId="2" borderId="1" xfId="0" applyFont="1" applyFill="1" applyBorder="1" applyAlignment="1">
      <alignment horizontal="center"/>
    </xf>
    <xf numFmtId="14" fontId="14" fillId="2" borderId="1" xfId="0" applyNumberFormat="1" applyFont="1" applyFill="1" applyBorder="1"/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5" xfId="0" applyFont="1" applyFill="1" applyBorder="1"/>
    <xf numFmtId="0" fontId="23" fillId="10" borderId="1" xfId="0" applyFont="1" applyFill="1" applyBorder="1" applyAlignment="1">
      <alignment horizontal="center"/>
    </xf>
    <xf numFmtId="0" fontId="14" fillId="4" borderId="1" xfId="0" applyFont="1" applyFill="1" applyBorder="1"/>
    <xf numFmtId="14" fontId="14" fillId="0" borderId="17" xfId="0" applyNumberFormat="1" applyFont="1" applyBorder="1" applyAlignment="1">
      <alignment horizontal="center"/>
    </xf>
    <xf numFmtId="0" fontId="14" fillId="0" borderId="17" xfId="0" applyFont="1" applyBorder="1"/>
    <xf numFmtId="0" fontId="23" fillId="0" borderId="5" xfId="0" applyFont="1" applyBorder="1"/>
    <xf numFmtId="0" fontId="19" fillId="0" borderId="5" xfId="0" applyFont="1" applyBorder="1"/>
    <xf numFmtId="0" fontId="14" fillId="10" borderId="1" xfId="0" applyFont="1" applyFill="1" applyBorder="1" applyAlignment="1">
      <alignment horizontal="center"/>
    </xf>
    <xf numFmtId="0" fontId="14" fillId="10" borderId="5" xfId="0" applyFont="1" applyFill="1" applyBorder="1"/>
    <xf numFmtId="4" fontId="14" fillId="5" borderId="5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8" fillId="2" borderId="1" xfId="0" applyFont="1" applyFill="1" applyBorder="1"/>
    <xf numFmtId="0" fontId="14" fillId="5" borderId="5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6" borderId="1" xfId="0" applyFont="1" applyFill="1" applyBorder="1"/>
    <xf numFmtId="4" fontId="14" fillId="5" borderId="5" xfId="0" applyNumberFormat="1" applyFont="1" applyFill="1" applyBorder="1"/>
    <xf numFmtId="0" fontId="14" fillId="8" borderId="1" xfId="0" applyFont="1" applyFill="1" applyBorder="1" applyAlignment="1">
      <alignment horizontal="center"/>
    </xf>
    <xf numFmtId="14" fontId="14" fillId="8" borderId="1" xfId="0" applyNumberFormat="1" applyFont="1" applyFill="1" applyBorder="1"/>
    <xf numFmtId="14" fontId="14" fillId="8" borderId="1" xfId="0" applyNumberFormat="1" applyFont="1" applyFill="1" applyBorder="1" applyAlignment="1">
      <alignment horizontal="center"/>
    </xf>
    <xf numFmtId="0" fontId="14" fillId="8" borderId="1" xfId="0" applyFont="1" applyFill="1" applyBorder="1"/>
    <xf numFmtId="4" fontId="14" fillId="8" borderId="5" xfId="0" applyNumberFormat="1" applyFont="1" applyFill="1" applyBorder="1"/>
    <xf numFmtId="0" fontId="14" fillId="8" borderId="1" xfId="0" applyFont="1" applyFill="1" applyBorder="1" applyAlignment="1">
      <alignment horizontal="left"/>
    </xf>
    <xf numFmtId="0" fontId="14" fillId="8" borderId="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14" fontId="14" fillId="5" borderId="1" xfId="0" applyNumberFormat="1" applyFont="1" applyFill="1" applyBorder="1" applyAlignment="1">
      <alignment horizontal="right"/>
    </xf>
    <xf numFmtId="0" fontId="14" fillId="12" borderId="1" xfId="0" applyFont="1" applyFill="1" applyBorder="1" applyAlignment="1">
      <alignment horizontal="center"/>
    </xf>
    <xf numFmtId="14" fontId="23" fillId="12" borderId="1" xfId="0" applyNumberFormat="1" applyFont="1" applyFill="1" applyBorder="1" applyAlignment="1">
      <alignment horizontal="right"/>
    </xf>
    <xf numFmtId="0" fontId="23" fillId="12" borderId="1" xfId="0" applyFont="1" applyFill="1" applyBorder="1" applyAlignment="1">
      <alignment horizontal="center"/>
    </xf>
    <xf numFmtId="0" fontId="23" fillId="12" borderId="1" xfId="0" applyFont="1" applyFill="1" applyBorder="1" applyAlignment="1">
      <alignment horizontal="left"/>
    </xf>
    <xf numFmtId="0" fontId="23" fillId="12" borderId="1" xfId="0" applyFont="1" applyFill="1" applyBorder="1"/>
    <xf numFmtId="0" fontId="16" fillId="5" borderId="1" xfId="0" applyFont="1" applyFill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6" fillId="10" borderId="1" xfId="0" applyFont="1" applyFill="1" applyBorder="1" applyAlignment="1">
      <alignment horizontal="center"/>
    </xf>
    <xf numFmtId="14" fontId="14" fillId="0" borderId="1" xfId="0" applyNumberFormat="1" applyFont="1" applyFill="1" applyBorder="1"/>
    <xf numFmtId="0" fontId="23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14" fontId="23" fillId="0" borderId="2" xfId="0" applyNumberFormat="1" applyFont="1" applyFill="1" applyBorder="1" applyAlignment="1">
      <alignment horizontal="right"/>
    </xf>
    <xf numFmtId="0" fontId="23" fillId="0" borderId="2" xfId="0" applyFont="1" applyFill="1" applyBorder="1"/>
    <xf numFmtId="0" fontId="14" fillId="0" borderId="2" xfId="0" applyFont="1" applyFill="1" applyBorder="1"/>
    <xf numFmtId="0" fontId="19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7" fillId="10" borderId="1" xfId="0" applyFont="1" applyFill="1" applyBorder="1"/>
    <xf numFmtId="0" fontId="17" fillId="10" borderId="17" xfId="0" applyFont="1" applyFill="1" applyBorder="1"/>
    <xf numFmtId="0" fontId="16" fillId="0" borderId="5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0" fontId="17" fillId="10" borderId="5" xfId="0" applyFont="1" applyFill="1" applyBorder="1"/>
    <xf numFmtId="0" fontId="16" fillId="5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1" xfId="0" applyFont="1" applyBorder="1"/>
    <xf numFmtId="0" fontId="16" fillId="10" borderId="1" xfId="0" applyFont="1" applyFill="1" applyBorder="1"/>
    <xf numFmtId="0" fontId="26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19" fillId="10" borderId="6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4" fontId="14" fillId="4" borderId="1" xfId="0" applyNumberFormat="1" applyFont="1" applyFill="1" applyBorder="1"/>
    <xf numFmtId="14" fontId="14" fillId="4" borderId="1" xfId="0" applyNumberFormat="1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14" fillId="5" borderId="6" xfId="0" applyNumberFormat="1" applyFont="1" applyFill="1" applyBorder="1"/>
    <xf numFmtId="0" fontId="1" fillId="5" borderId="1" xfId="0" applyFont="1" applyFill="1" applyBorder="1"/>
    <xf numFmtId="0" fontId="14" fillId="13" borderId="1" xfId="0" applyFont="1" applyFill="1" applyBorder="1" applyAlignment="1">
      <alignment horizontal="center"/>
    </xf>
    <xf numFmtId="14" fontId="14" fillId="13" borderId="1" xfId="0" applyNumberFormat="1" applyFont="1" applyFill="1" applyBorder="1" applyAlignment="1">
      <alignment horizontal="right"/>
    </xf>
    <xf numFmtId="4" fontId="14" fillId="13" borderId="1" xfId="0" applyNumberFormat="1" applyFont="1" applyFill="1" applyBorder="1"/>
    <xf numFmtId="0" fontId="14" fillId="13" borderId="1" xfId="0" applyFont="1" applyFill="1" applyBorder="1"/>
    <xf numFmtId="14" fontId="14" fillId="13" borderId="1" xfId="0" applyNumberFormat="1" applyFont="1" applyFill="1" applyBorder="1"/>
    <xf numFmtId="4" fontId="14" fillId="8" borderId="1" xfId="0" applyNumberFormat="1" applyFont="1" applyFill="1" applyBorder="1"/>
    <xf numFmtId="0" fontId="14" fillId="14" borderId="1" xfId="0" applyFont="1" applyFill="1" applyBorder="1" applyAlignment="1">
      <alignment horizontal="center"/>
    </xf>
    <xf numFmtId="14" fontId="14" fillId="14" borderId="1" xfId="0" applyNumberFormat="1" applyFont="1" applyFill="1" applyBorder="1" applyAlignment="1">
      <alignment horizontal="right"/>
    </xf>
    <xf numFmtId="0" fontId="14" fillId="14" borderId="1" xfId="0" applyFont="1" applyFill="1" applyBorder="1"/>
    <xf numFmtId="14" fontId="14" fillId="5" borderId="1" xfId="0" applyNumberFormat="1" applyFont="1" applyFill="1" applyBorder="1"/>
    <xf numFmtId="0" fontId="14" fillId="0" borderId="0" xfId="0" applyFont="1" applyAlignment="1">
      <alignment horizontal="center"/>
    </xf>
    <xf numFmtId="14" fontId="14" fillId="0" borderId="2" xfId="0" applyNumberFormat="1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4" fontId="14" fillId="15" borderId="1" xfId="0" applyNumberFormat="1" applyFont="1" applyFill="1" applyBorder="1"/>
    <xf numFmtId="0" fontId="14" fillId="15" borderId="1" xfId="0" applyFont="1" applyFill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4" fontId="14" fillId="10" borderId="1" xfId="0" applyNumberFormat="1" applyFont="1" applyFill="1" applyBorder="1"/>
    <xf numFmtId="4" fontId="14" fillId="3" borderId="1" xfId="0" applyNumberFormat="1" applyFont="1" applyFill="1" applyBorder="1"/>
    <xf numFmtId="2" fontId="14" fillId="10" borderId="1" xfId="0" applyNumberFormat="1" applyFont="1" applyFill="1" applyBorder="1"/>
    <xf numFmtId="0" fontId="14" fillId="16" borderId="1" xfId="0" applyFont="1" applyFill="1" applyBorder="1"/>
    <xf numFmtId="14" fontId="14" fillId="0" borderId="1" xfId="0" applyNumberFormat="1" applyFont="1" applyFill="1" applyBorder="1" applyAlignment="1">
      <alignment horizontal="center"/>
    </xf>
    <xf numFmtId="4" fontId="14" fillId="5" borderId="1" xfId="0" applyNumberFormat="1" applyFont="1" applyFill="1" applyBorder="1"/>
    <xf numFmtId="14" fontId="14" fillId="5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/>
    <xf numFmtId="0" fontId="0" fillId="10" borderId="1" xfId="0" applyFill="1" applyBorder="1"/>
    <xf numFmtId="0" fontId="14" fillId="6" borderId="7" xfId="0" applyFont="1" applyFill="1" applyBorder="1"/>
    <xf numFmtId="0" fontId="0" fillId="17" borderId="0" xfId="0" applyFill="1"/>
    <xf numFmtId="0" fontId="14" fillId="17" borderId="1" xfId="0" applyFont="1" applyFill="1" applyBorder="1" applyAlignment="1">
      <alignment horizontal="center"/>
    </xf>
    <xf numFmtId="14" fontId="14" fillId="17" borderId="1" xfId="0" applyNumberFormat="1" applyFont="1" applyFill="1" applyBorder="1"/>
    <xf numFmtId="14" fontId="14" fillId="17" borderId="1" xfId="0" applyNumberFormat="1" applyFont="1" applyFill="1" applyBorder="1" applyAlignment="1">
      <alignment horizontal="center"/>
    </xf>
    <xf numFmtId="0" fontId="14" fillId="17" borderId="1" xfId="0" applyFont="1" applyFill="1" applyBorder="1"/>
    <xf numFmtId="0" fontId="20" fillId="17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14" fontId="14" fillId="6" borderId="1" xfId="0" applyNumberFormat="1" applyFont="1" applyFill="1" applyBorder="1" applyAlignment="1">
      <alignment horizontal="center"/>
    </xf>
    <xf numFmtId="0" fontId="14" fillId="4" borderId="5" xfId="0" applyFont="1" applyFill="1" applyBorder="1"/>
    <xf numFmtId="4" fontId="14" fillId="4" borderId="5" xfId="0" applyNumberFormat="1" applyFont="1" applyFill="1" applyBorder="1"/>
    <xf numFmtId="0" fontId="14" fillId="4" borderId="1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18" fillId="6" borderId="18" xfId="0" applyFont="1" applyFill="1" applyBorder="1"/>
    <xf numFmtId="4" fontId="14" fillId="0" borderId="0" xfId="0" applyNumberFormat="1" applyFont="1"/>
    <xf numFmtId="0" fontId="18" fillId="0" borderId="0" xfId="0" applyFont="1" applyFill="1" applyBorder="1"/>
    <xf numFmtId="0" fontId="14" fillId="0" borderId="0" xfId="0" applyFont="1" applyFill="1"/>
    <xf numFmtId="4" fontId="14" fillId="5" borderId="1" xfId="0" applyNumberFormat="1" applyFont="1" applyFill="1" applyBorder="1" applyAlignment="1">
      <alignment horizontal="center"/>
    </xf>
    <xf numFmtId="0" fontId="16" fillId="5" borderId="1" xfId="0" applyFont="1" applyFill="1" applyBorder="1"/>
    <xf numFmtId="0" fontId="14" fillId="18" borderId="1" xfId="0" applyFont="1" applyFill="1" applyBorder="1" applyAlignment="1">
      <alignment horizontal="center"/>
    </xf>
    <xf numFmtId="14" fontId="14" fillId="18" borderId="1" xfId="0" applyNumberFormat="1" applyFont="1" applyFill="1" applyBorder="1" applyAlignment="1">
      <alignment horizontal="center"/>
    </xf>
    <xf numFmtId="0" fontId="14" fillId="18" borderId="1" xfId="0" applyFont="1" applyFill="1" applyBorder="1"/>
    <xf numFmtId="0" fontId="16" fillId="18" borderId="1" xfId="0" applyFont="1" applyFill="1" applyBorder="1"/>
    <xf numFmtId="14" fontId="14" fillId="1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14" fontId="14" fillId="3" borderId="1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/>
    </xf>
    <xf numFmtId="1" fontId="14" fillId="1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" fontId="14" fillId="10" borderId="1" xfId="0" applyNumberFormat="1" applyFont="1" applyFill="1" applyBorder="1" applyAlignment="1">
      <alignment horizontal="left"/>
    </xf>
    <xf numFmtId="0" fontId="16" fillId="6" borderId="1" xfId="0" applyFont="1" applyFill="1" applyBorder="1"/>
    <xf numFmtId="1" fontId="14" fillId="6" borderId="1" xfId="0" applyNumberFormat="1" applyFont="1" applyFill="1" applyBorder="1" applyAlignment="1">
      <alignment horizontal="center"/>
    </xf>
    <xf numFmtId="14" fontId="14" fillId="6" borderId="1" xfId="0" applyNumberFormat="1" applyFont="1" applyFill="1" applyBorder="1" applyAlignment="1">
      <alignment horizontal="left"/>
    </xf>
    <xf numFmtId="14" fontId="14" fillId="6" borderId="1" xfId="0" applyNumberFormat="1" applyFont="1" applyFill="1" applyBorder="1"/>
    <xf numFmtId="1" fontId="14" fillId="5" borderId="1" xfId="0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left"/>
    </xf>
    <xf numFmtId="0" fontId="0" fillId="0" borderId="1" xfId="0" applyBorder="1"/>
    <xf numFmtId="1" fontId="14" fillId="3" borderId="1" xfId="0" applyNumberFormat="1" applyFont="1" applyFill="1" applyBorder="1" applyAlignment="1">
      <alignment horizontal="center"/>
    </xf>
    <xf numFmtId="14" fontId="14" fillId="3" borderId="1" xfId="0" applyNumberFormat="1" applyFont="1" applyFill="1" applyBorder="1" applyAlignment="1">
      <alignment horizontal="center"/>
    </xf>
    <xf numFmtId="0" fontId="0" fillId="10" borderId="0" xfId="0" applyFill="1" applyAlignment="1">
      <alignment horizontal="left"/>
    </xf>
    <xf numFmtId="1" fontId="14" fillId="0" borderId="0" xfId="0" applyNumberFormat="1" applyFont="1" applyFill="1" applyBorder="1" applyAlignment="1">
      <alignment horizontal="left"/>
    </xf>
    <xf numFmtId="1" fontId="14" fillId="10" borderId="0" xfId="0" applyNumberFormat="1" applyFont="1" applyFill="1" applyBorder="1" applyAlignment="1">
      <alignment horizontal="left"/>
    </xf>
    <xf numFmtId="14" fontId="27" fillId="0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horizontal="left"/>
    </xf>
    <xf numFmtId="14" fontId="14" fillId="5" borderId="1" xfId="0" applyNumberFormat="1" applyFont="1" applyFill="1" applyBorder="1" applyAlignment="1">
      <alignment horizontal="left"/>
    </xf>
    <xf numFmtId="49" fontId="14" fillId="5" borderId="1" xfId="0" applyNumberFormat="1" applyFont="1" applyFill="1" applyBorder="1" applyAlignment="1">
      <alignment horizontal="center"/>
    </xf>
    <xf numFmtId="14" fontId="19" fillId="0" borderId="1" xfId="0" applyNumberFormat="1" applyFont="1" applyFill="1" applyBorder="1" applyAlignment="1">
      <alignment horizontal="left"/>
    </xf>
    <xf numFmtId="1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left"/>
    </xf>
    <xf numFmtId="1" fontId="14" fillId="7" borderId="1" xfId="0" applyNumberFormat="1" applyFont="1" applyFill="1" applyBorder="1" applyAlignment="1">
      <alignment horizontal="left"/>
    </xf>
    <xf numFmtId="14" fontId="14" fillId="10" borderId="1" xfId="0" applyNumberFormat="1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left"/>
    </xf>
    <xf numFmtId="14" fontId="14" fillId="2" borderId="1" xfId="0" applyNumberFormat="1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center"/>
    </xf>
    <xf numFmtId="14" fontId="23" fillId="0" borderId="1" xfId="0" applyNumberFormat="1" applyFont="1" applyFill="1" applyBorder="1" applyAlignment="1">
      <alignment horizontal="center"/>
    </xf>
    <xf numFmtId="14" fontId="23" fillId="0" borderId="1" xfId="0" applyNumberFormat="1" applyFont="1" applyFill="1" applyBorder="1" applyAlignment="1">
      <alignment horizontal="left"/>
    </xf>
    <xf numFmtId="1" fontId="19" fillId="0" borderId="1" xfId="0" applyNumberFormat="1" applyFont="1" applyFill="1" applyBorder="1" applyAlignment="1">
      <alignment horizontal="left"/>
    </xf>
    <xf numFmtId="14" fontId="19" fillId="0" borderId="1" xfId="0" applyNumberFormat="1" applyFont="1" applyFill="1" applyBorder="1" applyAlignment="1"/>
    <xf numFmtId="14" fontId="28" fillId="0" borderId="1" xfId="0" applyNumberFormat="1" applyFont="1" applyFill="1" applyBorder="1" applyAlignment="1">
      <alignment horizontal="right"/>
    </xf>
    <xf numFmtId="49" fontId="28" fillId="0" borderId="1" xfId="0" applyNumberFormat="1" applyFont="1" applyFill="1" applyBorder="1" applyAlignment="1">
      <alignment horizontal="right"/>
    </xf>
    <xf numFmtId="0" fontId="14" fillId="19" borderId="1" xfId="0" applyFont="1" applyFill="1" applyBorder="1"/>
    <xf numFmtId="0" fontId="16" fillId="19" borderId="1" xfId="0" applyFont="1" applyFill="1" applyBorder="1"/>
    <xf numFmtId="49" fontId="14" fillId="5" borderId="1" xfId="0" applyNumberFormat="1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/>
    </xf>
    <xf numFmtId="14" fontId="23" fillId="3" borderId="1" xfId="0" applyNumberFormat="1" applyFont="1" applyFill="1" applyBorder="1" applyAlignment="1">
      <alignment horizontal="center"/>
    </xf>
    <xf numFmtId="0" fontId="0" fillId="10" borderId="0" xfId="0" applyFill="1"/>
    <xf numFmtId="14" fontId="23" fillId="4" borderId="1" xfId="0" applyNumberFormat="1" applyFont="1" applyFill="1" applyBorder="1" applyAlignment="1">
      <alignment horizontal="left"/>
    </xf>
    <xf numFmtId="4" fontId="14" fillId="6" borderId="5" xfId="0" applyNumberFormat="1" applyFont="1" applyFill="1" applyBorder="1"/>
    <xf numFmtId="0" fontId="21" fillId="6" borderId="1" xfId="0" applyFont="1" applyFill="1" applyBorder="1" applyAlignment="1">
      <alignment horizontal="center"/>
    </xf>
    <xf numFmtId="0" fontId="19" fillId="6" borderId="5" xfId="0" applyFont="1" applyFill="1" applyBorder="1"/>
    <xf numFmtId="0" fontId="18" fillId="6" borderId="4" xfId="0" applyFont="1" applyFill="1" applyBorder="1"/>
    <xf numFmtId="44" fontId="14" fillId="0" borderId="1" xfId="0" applyNumberFormat="1" applyFont="1" applyFill="1" applyBorder="1" applyAlignment="1">
      <alignment horizontal="center"/>
    </xf>
    <xf numFmtId="44" fontId="14" fillId="0" borderId="1" xfId="0" applyNumberFormat="1" applyFont="1" applyBorder="1" applyAlignment="1">
      <alignment horizontal="right"/>
    </xf>
    <xf numFmtId="44" fontId="14" fillId="0" borderId="2" xfId="0" applyNumberFormat="1" applyFont="1" applyBorder="1" applyAlignment="1">
      <alignment horizontal="right"/>
    </xf>
    <xf numFmtId="44" fontId="14" fillId="0" borderId="2" xfId="0" applyNumberFormat="1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14" fontId="14" fillId="0" borderId="23" xfId="0" applyNumberFormat="1" applyFont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44" fontId="14" fillId="0" borderId="23" xfId="0" applyNumberFormat="1" applyFont="1" applyBorder="1" applyAlignment="1">
      <alignment horizontal="right"/>
    </xf>
    <xf numFmtId="44" fontId="14" fillId="0" borderId="23" xfId="0" applyNumberFormat="1" applyFont="1" applyFill="1" applyBorder="1" applyAlignment="1">
      <alignment horizontal="center"/>
    </xf>
    <xf numFmtId="44" fontId="14" fillId="0" borderId="24" xfId="0" applyNumberFormat="1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44" fontId="14" fillId="0" borderId="26" xfId="0" applyNumberFormat="1" applyFont="1" applyFill="1" applyBorder="1" applyAlignment="1">
      <alignment horizontal="center"/>
    </xf>
    <xf numFmtId="44" fontId="14" fillId="0" borderId="30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20" borderId="25" xfId="0" applyFont="1" applyFill="1" applyBorder="1" applyAlignment="1">
      <alignment horizontal="center"/>
    </xf>
    <xf numFmtId="14" fontId="14" fillId="20" borderId="1" xfId="0" applyNumberFormat="1" applyFont="1" applyFill="1" applyBorder="1" applyAlignment="1">
      <alignment horizontal="center"/>
    </xf>
    <xf numFmtId="0" fontId="14" fillId="20" borderId="1" xfId="0" applyFont="1" applyFill="1" applyBorder="1" applyAlignment="1">
      <alignment horizontal="center"/>
    </xf>
    <xf numFmtId="0" fontId="14" fillId="20" borderId="5" xfId="0" applyFont="1" applyFill="1" applyBorder="1" applyAlignment="1">
      <alignment horizontal="center"/>
    </xf>
    <xf numFmtId="0" fontId="14" fillId="20" borderId="27" xfId="0" applyFont="1" applyFill="1" applyBorder="1" applyAlignment="1">
      <alignment horizontal="center"/>
    </xf>
    <xf numFmtId="14" fontId="14" fillId="20" borderId="28" xfId="0" applyNumberFormat="1" applyFont="1" applyFill="1" applyBorder="1" applyAlignment="1">
      <alignment horizontal="center"/>
    </xf>
    <xf numFmtId="0" fontId="14" fillId="20" borderId="28" xfId="0" applyFont="1" applyFill="1" applyBorder="1" applyAlignment="1">
      <alignment horizontal="center"/>
    </xf>
    <xf numFmtId="0" fontId="14" fillId="20" borderId="29" xfId="0" applyFont="1" applyFill="1" applyBorder="1" applyAlignment="1">
      <alignment horizontal="center"/>
    </xf>
    <xf numFmtId="0" fontId="14" fillId="20" borderId="2" xfId="0" applyFont="1" applyFill="1" applyBorder="1" applyAlignment="1">
      <alignment horizontal="center"/>
    </xf>
    <xf numFmtId="14" fontId="14" fillId="20" borderId="2" xfId="0" applyNumberFormat="1" applyFont="1" applyFill="1" applyBorder="1" applyAlignment="1">
      <alignment horizontal="center"/>
    </xf>
    <xf numFmtId="44" fontId="14" fillId="20" borderId="2" xfId="0" applyNumberFormat="1" applyFont="1" applyFill="1" applyBorder="1" applyAlignment="1">
      <alignment horizontal="center"/>
    </xf>
    <xf numFmtId="44" fontId="14" fillId="0" borderId="4" xfId="0" applyNumberFormat="1" applyFont="1" applyFill="1" applyBorder="1" applyAlignment="1">
      <alignment horizontal="center"/>
    </xf>
    <xf numFmtId="44" fontId="14" fillId="0" borderId="31" xfId="0" applyNumberFormat="1" applyFont="1" applyFill="1" applyBorder="1" applyAlignment="1">
      <alignment horizontal="center"/>
    </xf>
    <xf numFmtId="0" fontId="29" fillId="5" borderId="27" xfId="0" applyFont="1" applyFill="1" applyBorder="1" applyAlignment="1">
      <alignment horizontal="right"/>
    </xf>
    <xf numFmtId="44" fontId="14" fillId="5" borderId="28" xfId="0" applyNumberFormat="1" applyFont="1" applyFill="1" applyBorder="1" applyAlignment="1">
      <alignment horizontal="right"/>
    </xf>
    <xf numFmtId="44" fontId="14" fillId="5" borderId="29" xfId="0" applyNumberFormat="1" applyFont="1" applyFill="1" applyBorder="1" applyAlignment="1">
      <alignment horizontal="center"/>
    </xf>
    <xf numFmtId="44" fontId="14" fillId="5" borderId="4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0"/>
  <sheetViews>
    <sheetView topLeftCell="A481" zoomScale="110" zoomScaleNormal="110" workbookViewId="0">
      <selection activeCell="H375" sqref="H375"/>
    </sheetView>
  </sheetViews>
  <sheetFormatPr defaultRowHeight="15" x14ac:dyDescent="0.25"/>
  <cols>
    <col min="1" max="1" width="5.5703125" customWidth="1"/>
    <col min="2" max="2" width="14.140625" customWidth="1"/>
    <col min="3" max="3" width="11.85546875" customWidth="1"/>
    <col min="4" max="4" width="12" customWidth="1"/>
    <col min="5" max="5" width="16" customWidth="1"/>
    <col min="6" max="6" width="28" customWidth="1"/>
    <col min="7" max="7" width="24.85546875" customWidth="1"/>
    <col min="8" max="8" width="107" customWidth="1"/>
    <col min="9" max="9" width="57.140625" customWidth="1"/>
    <col min="10" max="10" width="28.28515625" customWidth="1"/>
    <col min="11" max="11" width="25.28515625" customWidth="1"/>
    <col min="12" max="12" width="32" customWidth="1"/>
    <col min="13" max="13" width="15.7109375" customWidth="1"/>
    <col min="14" max="14" width="12" customWidth="1"/>
  </cols>
  <sheetData>
    <row r="1" spans="1:22" x14ac:dyDescent="0.25">
      <c r="A1" s="31">
        <v>1</v>
      </c>
      <c r="B1" s="32" t="s">
        <v>4</v>
      </c>
      <c r="C1" s="32"/>
      <c r="D1" s="32"/>
      <c r="E1" s="32"/>
      <c r="F1" s="33">
        <v>42941</v>
      </c>
      <c r="G1" s="33"/>
      <c r="H1" s="32" t="s">
        <v>144</v>
      </c>
      <c r="I1" s="32" t="s">
        <v>161</v>
      </c>
      <c r="J1" s="32" t="s">
        <v>3</v>
      </c>
      <c r="K1" s="33">
        <v>43010</v>
      </c>
      <c r="L1" s="35">
        <v>24437.23</v>
      </c>
      <c r="M1" s="32">
        <v>20</v>
      </c>
      <c r="N1" s="33">
        <v>43008</v>
      </c>
      <c r="O1" s="36" t="s">
        <v>37</v>
      </c>
      <c r="P1" s="36" t="s">
        <v>40</v>
      </c>
      <c r="Q1" s="35">
        <f>+L1</f>
        <v>24437.23</v>
      </c>
      <c r="R1" s="6"/>
      <c r="S1" s="4"/>
    </row>
    <row r="2" spans="1:22" x14ac:dyDescent="0.25">
      <c r="A2" s="31">
        <v>2</v>
      </c>
      <c r="B2" s="32" t="s">
        <v>2</v>
      </c>
      <c r="C2" s="32"/>
      <c r="D2" s="32"/>
      <c r="E2" s="32"/>
      <c r="F2" s="33">
        <f>+F1</f>
        <v>42941</v>
      </c>
      <c r="G2" s="33"/>
      <c r="H2" s="32" t="s">
        <v>143</v>
      </c>
      <c r="I2" s="32" t="s">
        <v>150</v>
      </c>
      <c r="J2" s="32" t="str">
        <f t="shared" ref="J2:J13" si="0">+J1</f>
        <v>pagato</v>
      </c>
      <c r="K2" s="33">
        <v>43021</v>
      </c>
      <c r="L2" s="35">
        <v>2684</v>
      </c>
      <c r="M2" s="32">
        <v>90</v>
      </c>
      <c r="N2" s="33">
        <v>42977</v>
      </c>
      <c r="O2" s="36" t="str">
        <f t="shared" ref="O2:O13" si="1">+O1</f>
        <v>POC 1</v>
      </c>
      <c r="P2" s="36" t="str">
        <f t="shared" ref="P2:P13" si="2">+P1</f>
        <v>linea 2</v>
      </c>
      <c r="Q2" s="35">
        <f>+L2</f>
        <v>2684</v>
      </c>
      <c r="R2" s="6"/>
      <c r="S2" s="4"/>
    </row>
    <row r="3" spans="1:22" x14ac:dyDescent="0.25">
      <c r="A3" s="31">
        <v>3</v>
      </c>
      <c r="B3" s="32" t="s">
        <v>5</v>
      </c>
      <c r="C3" s="32"/>
      <c r="D3" s="32"/>
      <c r="E3" s="32"/>
      <c r="F3" s="33">
        <v>42942</v>
      </c>
      <c r="G3" s="33"/>
      <c r="H3" s="32" t="s">
        <v>141</v>
      </c>
      <c r="I3" s="32" t="s">
        <v>162</v>
      </c>
      <c r="J3" s="32" t="str">
        <f t="shared" si="0"/>
        <v>pagato</v>
      </c>
      <c r="K3" s="33">
        <v>43070</v>
      </c>
      <c r="L3" s="35">
        <v>7362.7</v>
      </c>
      <c r="M3" s="32">
        <v>130</v>
      </c>
      <c r="N3" s="33">
        <v>43041</v>
      </c>
      <c r="O3" s="36" t="str">
        <f t="shared" si="1"/>
        <v>POC 1</v>
      </c>
      <c r="P3" s="36" t="str">
        <f t="shared" si="2"/>
        <v>linea 2</v>
      </c>
      <c r="Q3" s="35">
        <f>+L3</f>
        <v>7362.7</v>
      </c>
      <c r="R3" s="6"/>
      <c r="S3" s="4"/>
    </row>
    <row r="4" spans="1:22" x14ac:dyDescent="0.25">
      <c r="A4" s="31">
        <v>4</v>
      </c>
      <c r="B4" s="32" t="s">
        <v>14</v>
      </c>
      <c r="C4" s="32"/>
      <c r="D4" s="32"/>
      <c r="E4" s="32"/>
      <c r="F4" s="33">
        <f>+F3</f>
        <v>42942</v>
      </c>
      <c r="G4" s="33"/>
      <c r="H4" s="34" t="s">
        <v>142</v>
      </c>
      <c r="I4" s="32" t="s">
        <v>15</v>
      </c>
      <c r="J4" s="32" t="str">
        <f>+J11</f>
        <v>pagato</v>
      </c>
      <c r="K4" s="33">
        <v>43005</v>
      </c>
      <c r="L4" s="35">
        <v>5000</v>
      </c>
      <c r="M4" s="37">
        <v>2645</v>
      </c>
      <c r="N4" s="32"/>
      <c r="O4" s="36" t="str">
        <f>+O11</f>
        <v>POC 1</v>
      </c>
      <c r="P4" s="36" t="str">
        <f>+P11</f>
        <v>linea 2</v>
      </c>
      <c r="Q4" s="35">
        <f>+L4+M4</f>
        <v>7645</v>
      </c>
      <c r="R4" s="65">
        <v>661.25</v>
      </c>
      <c r="S4" s="4"/>
    </row>
    <row r="5" spans="1:22" x14ac:dyDescent="0.25">
      <c r="A5" s="31">
        <v>5</v>
      </c>
      <c r="B5" s="32" t="s">
        <v>6</v>
      </c>
      <c r="C5" s="32"/>
      <c r="D5" s="32"/>
      <c r="E5" s="32"/>
      <c r="F5" s="33">
        <f>+F6</f>
        <v>42975</v>
      </c>
      <c r="G5" s="33"/>
      <c r="H5" s="32" t="s">
        <v>170</v>
      </c>
      <c r="I5" s="32" t="s">
        <v>7</v>
      </c>
      <c r="J5" s="32" t="str">
        <f>+J3</f>
        <v>pagato</v>
      </c>
      <c r="K5" s="33">
        <v>43028</v>
      </c>
      <c r="L5" s="35">
        <v>8548.17</v>
      </c>
      <c r="M5" s="32">
        <v>390351</v>
      </c>
      <c r="N5" s="33">
        <v>43008</v>
      </c>
      <c r="O5" s="36" t="str">
        <f>+O3</f>
        <v>POC 1</v>
      </c>
      <c r="P5" s="36" t="str">
        <f>+P3</f>
        <v>linea 2</v>
      </c>
      <c r="Q5" s="35">
        <f t="shared" ref="Q5:Q17" si="3">+L5</f>
        <v>8548.17</v>
      </c>
      <c r="R5" s="6"/>
      <c r="S5" s="4"/>
    </row>
    <row r="6" spans="1:22" x14ac:dyDescent="0.25">
      <c r="A6" s="31">
        <v>6</v>
      </c>
      <c r="B6" s="32" t="s">
        <v>8</v>
      </c>
      <c r="C6" s="32"/>
      <c r="D6" s="32"/>
      <c r="E6" s="32"/>
      <c r="F6" s="33">
        <v>42975</v>
      </c>
      <c r="G6" s="33"/>
      <c r="H6" s="32" t="s">
        <v>239</v>
      </c>
      <c r="I6" s="32" t="s">
        <v>27</v>
      </c>
      <c r="J6" s="32" t="str">
        <f t="shared" si="0"/>
        <v>pagato</v>
      </c>
      <c r="K6" s="33">
        <v>43015</v>
      </c>
      <c r="L6" s="35">
        <v>2246.7399999999998</v>
      </c>
      <c r="M6" s="32">
        <v>1</v>
      </c>
      <c r="N6" s="33">
        <v>43008</v>
      </c>
      <c r="O6" s="36" t="str">
        <f t="shared" si="1"/>
        <v>POC 1</v>
      </c>
      <c r="P6" s="36" t="str">
        <f t="shared" si="2"/>
        <v>linea 2</v>
      </c>
      <c r="Q6" s="35">
        <f t="shared" si="3"/>
        <v>2246.7399999999998</v>
      </c>
      <c r="R6" s="6"/>
      <c r="S6" s="4"/>
      <c r="T6" s="60" t="s">
        <v>110</v>
      </c>
      <c r="U6" s="62"/>
      <c r="V6" s="62"/>
    </row>
    <row r="7" spans="1:22" x14ac:dyDescent="0.25">
      <c r="A7" s="31">
        <v>7</v>
      </c>
      <c r="B7" s="32" t="s">
        <v>9</v>
      </c>
      <c r="C7" s="32"/>
      <c r="D7" s="32"/>
      <c r="E7" s="32"/>
      <c r="F7" s="33">
        <f>+F6</f>
        <v>42975</v>
      </c>
      <c r="G7" s="33"/>
      <c r="H7" s="32" t="s">
        <v>242</v>
      </c>
      <c r="I7" s="32" t="s">
        <v>67</v>
      </c>
      <c r="J7" s="32" t="str">
        <f t="shared" si="0"/>
        <v>pagato</v>
      </c>
      <c r="K7" s="33">
        <f>+K5</f>
        <v>43028</v>
      </c>
      <c r="L7" s="35">
        <v>2000</v>
      </c>
      <c r="M7" s="32">
        <v>2</v>
      </c>
      <c r="N7" s="33">
        <v>43009</v>
      </c>
      <c r="O7" s="36" t="str">
        <f t="shared" si="1"/>
        <v>POC 1</v>
      </c>
      <c r="P7" s="36" t="str">
        <f t="shared" si="2"/>
        <v>linea 2</v>
      </c>
      <c r="Q7" s="35">
        <v>1600</v>
      </c>
      <c r="R7" s="65">
        <v>400</v>
      </c>
      <c r="S7" s="4"/>
    </row>
    <row r="8" spans="1:22" x14ac:dyDescent="0.25">
      <c r="A8" s="31">
        <v>8</v>
      </c>
      <c r="B8" s="32" t="s">
        <v>10</v>
      </c>
      <c r="C8" s="32"/>
      <c r="D8" s="32"/>
      <c r="E8" s="32"/>
      <c r="F8" s="33">
        <v>42978</v>
      </c>
      <c r="G8" s="33"/>
      <c r="H8" s="34" t="s">
        <v>243</v>
      </c>
      <c r="I8" s="32" t="s">
        <v>11</v>
      </c>
      <c r="J8" s="32" t="str">
        <f t="shared" si="0"/>
        <v>pagato</v>
      </c>
      <c r="K8" s="54" t="s">
        <v>116</v>
      </c>
      <c r="L8" s="35">
        <f>5676.66+366</f>
        <v>6042.66</v>
      </c>
      <c r="M8" s="47" t="s">
        <v>108</v>
      </c>
      <c r="N8" s="57">
        <v>42998</v>
      </c>
      <c r="O8" s="36" t="str">
        <f t="shared" si="1"/>
        <v>POC 1</v>
      </c>
      <c r="P8" s="36" t="str">
        <f t="shared" si="2"/>
        <v>linea 2</v>
      </c>
      <c r="Q8" s="35">
        <f t="shared" si="3"/>
        <v>6042.66</v>
      </c>
      <c r="R8" s="6"/>
      <c r="S8" s="4"/>
    </row>
    <row r="9" spans="1:22" x14ac:dyDescent="0.25">
      <c r="A9" s="31">
        <v>9</v>
      </c>
      <c r="B9" s="32" t="s">
        <v>12</v>
      </c>
      <c r="C9" s="32"/>
      <c r="D9" s="32"/>
      <c r="E9" s="32"/>
      <c r="F9" s="33">
        <v>42993</v>
      </c>
      <c r="G9" s="33"/>
      <c r="H9" s="32" t="s">
        <v>151</v>
      </c>
      <c r="I9" s="32" t="s">
        <v>163</v>
      </c>
      <c r="J9" s="32" t="str">
        <f t="shared" si="0"/>
        <v>pagato</v>
      </c>
      <c r="K9" s="33">
        <v>43026</v>
      </c>
      <c r="L9" s="35">
        <v>4392</v>
      </c>
      <c r="M9" s="32">
        <v>107</v>
      </c>
      <c r="N9" s="33">
        <v>43025</v>
      </c>
      <c r="O9" s="36" t="str">
        <f t="shared" si="1"/>
        <v>POC 1</v>
      </c>
      <c r="P9" s="36" t="str">
        <f t="shared" si="2"/>
        <v>linea 2</v>
      </c>
      <c r="Q9" s="35">
        <f t="shared" si="3"/>
        <v>4392</v>
      </c>
      <c r="R9" s="6"/>
      <c r="S9" s="4"/>
    </row>
    <row r="10" spans="1:22" x14ac:dyDescent="0.25">
      <c r="A10" s="31">
        <v>10</v>
      </c>
      <c r="B10" s="32" t="s">
        <v>13</v>
      </c>
      <c r="C10" s="32"/>
      <c r="D10" s="32"/>
      <c r="E10" s="32"/>
      <c r="F10" s="33">
        <v>43005</v>
      </c>
      <c r="G10" s="33"/>
      <c r="H10" s="32" t="s">
        <v>152</v>
      </c>
      <c r="I10" s="32" t="s">
        <v>29</v>
      </c>
      <c r="J10" s="32" t="str">
        <f t="shared" si="0"/>
        <v>pagato</v>
      </c>
      <c r="K10" s="33">
        <v>43017</v>
      </c>
      <c r="L10" s="35">
        <v>880</v>
      </c>
      <c r="M10" s="32">
        <v>212</v>
      </c>
      <c r="N10" s="33">
        <v>43012</v>
      </c>
      <c r="O10" s="36" t="str">
        <f t="shared" si="1"/>
        <v>POC 1</v>
      </c>
      <c r="P10" s="36" t="str">
        <f t="shared" si="2"/>
        <v>linea 2</v>
      </c>
      <c r="Q10" s="35">
        <f t="shared" si="3"/>
        <v>880</v>
      </c>
      <c r="R10" s="6"/>
      <c r="S10" s="4"/>
    </row>
    <row r="11" spans="1:22" x14ac:dyDescent="0.25">
      <c r="A11" s="31">
        <v>11</v>
      </c>
      <c r="B11" s="32" t="s">
        <v>94</v>
      </c>
      <c r="C11" s="32"/>
      <c r="D11" s="32"/>
      <c r="E11" s="32"/>
      <c r="F11" s="33">
        <v>43006</v>
      </c>
      <c r="G11" s="33"/>
      <c r="H11" s="32" t="s">
        <v>145</v>
      </c>
      <c r="I11" s="32" t="s">
        <v>30</v>
      </c>
      <c r="J11" s="32" t="str">
        <f t="shared" si="0"/>
        <v>pagato</v>
      </c>
      <c r="K11" s="33">
        <v>43020</v>
      </c>
      <c r="L11" s="35">
        <v>7930</v>
      </c>
      <c r="M11" s="32">
        <v>661</v>
      </c>
      <c r="N11" s="33">
        <v>43018</v>
      </c>
      <c r="O11" s="36" t="str">
        <f t="shared" si="1"/>
        <v>POC 1</v>
      </c>
      <c r="P11" s="36" t="str">
        <f t="shared" si="2"/>
        <v>linea 2</v>
      </c>
      <c r="Q11" s="35">
        <f t="shared" si="3"/>
        <v>7930</v>
      </c>
      <c r="R11" s="6"/>
      <c r="S11" s="4"/>
    </row>
    <row r="12" spans="1:22" x14ac:dyDescent="0.25">
      <c r="A12" s="31">
        <v>12</v>
      </c>
      <c r="B12" s="32" t="s">
        <v>16</v>
      </c>
      <c r="C12" s="32"/>
      <c r="D12" s="32">
        <f>SUM(B12)</f>
        <v>0</v>
      </c>
      <c r="E12" s="32"/>
      <c r="F12" s="33">
        <v>43010</v>
      </c>
      <c r="G12" s="33"/>
      <c r="H12" s="32" t="str">
        <f>+H2</f>
        <v>acquisto pagina pubblicitaria su rivista specializzata [APS ADVERTISING S.r.l.]</v>
      </c>
      <c r="I12" s="32" t="str">
        <f>+I2</f>
        <v>APS ADVERTISING S.r.l.</v>
      </c>
      <c r="J12" s="32" t="str">
        <f>+J4</f>
        <v>pagato</v>
      </c>
      <c r="K12" s="33">
        <v>43061</v>
      </c>
      <c r="L12" s="35">
        <v>976</v>
      </c>
      <c r="M12" s="32">
        <v>108</v>
      </c>
      <c r="N12" s="33">
        <v>43026</v>
      </c>
      <c r="O12" s="36" t="str">
        <f>+O4</f>
        <v>POC 1</v>
      </c>
      <c r="P12" s="36" t="str">
        <f>+P4</f>
        <v>linea 2</v>
      </c>
      <c r="Q12" s="35">
        <f t="shared" si="3"/>
        <v>976</v>
      </c>
      <c r="R12" s="6"/>
      <c r="S12" s="4"/>
    </row>
    <row r="13" spans="1:22" x14ac:dyDescent="0.25">
      <c r="A13" s="31">
        <v>13</v>
      </c>
      <c r="B13" s="32" t="s">
        <v>17</v>
      </c>
      <c r="C13" s="32"/>
      <c r="D13" s="32"/>
      <c r="E13" s="32"/>
      <c r="F13" s="33">
        <v>43018</v>
      </c>
      <c r="G13" s="33"/>
      <c r="H13" s="32" t="s">
        <v>153</v>
      </c>
      <c r="I13" s="32" t="s">
        <v>31</v>
      </c>
      <c r="J13" s="32" t="str">
        <f t="shared" si="0"/>
        <v>pagato</v>
      </c>
      <c r="K13" s="33">
        <f>+K12</f>
        <v>43061</v>
      </c>
      <c r="L13" s="35">
        <v>439.2</v>
      </c>
      <c r="M13" s="32">
        <v>213</v>
      </c>
      <c r="N13" s="33">
        <v>43039</v>
      </c>
      <c r="O13" s="36" t="str">
        <f t="shared" si="1"/>
        <v>POC 1</v>
      </c>
      <c r="P13" s="36" t="str">
        <f t="shared" si="2"/>
        <v>linea 2</v>
      </c>
      <c r="Q13" s="35">
        <f t="shared" si="3"/>
        <v>439.2</v>
      </c>
      <c r="R13" s="6"/>
      <c r="S13" s="4"/>
    </row>
    <row r="14" spans="1:22" x14ac:dyDescent="0.25">
      <c r="A14" s="31">
        <v>14</v>
      </c>
      <c r="B14" s="32" t="s">
        <v>18</v>
      </c>
      <c r="C14" s="32"/>
      <c r="D14" s="32"/>
      <c r="E14" s="32"/>
      <c r="F14" s="33">
        <v>43054</v>
      </c>
      <c r="G14" s="33"/>
      <c r="H14" s="32" t="s">
        <v>154</v>
      </c>
      <c r="I14" s="32" t="str">
        <f>+I12</f>
        <v>APS ADVERTISING S.r.l.</v>
      </c>
      <c r="J14" s="32" t="str">
        <f>+J13</f>
        <v>pagato</v>
      </c>
      <c r="K14" s="33">
        <v>43167</v>
      </c>
      <c r="L14" s="35">
        <v>1220</v>
      </c>
      <c r="M14" s="32">
        <v>148</v>
      </c>
      <c r="N14" s="33">
        <v>43080</v>
      </c>
      <c r="O14" s="36" t="s">
        <v>38</v>
      </c>
      <c r="P14" s="36" t="str">
        <f>+P13</f>
        <v>linea 2</v>
      </c>
      <c r="Q14" s="35">
        <f t="shared" si="3"/>
        <v>1220</v>
      </c>
      <c r="R14" s="6"/>
      <c r="S14" s="4"/>
    </row>
    <row r="15" spans="1:22" x14ac:dyDescent="0.25">
      <c r="A15" s="31">
        <v>15</v>
      </c>
      <c r="B15" s="32" t="s">
        <v>19</v>
      </c>
      <c r="C15" s="32"/>
      <c r="D15" s="32"/>
      <c r="E15" s="32"/>
      <c r="F15" s="33">
        <v>43066</v>
      </c>
      <c r="G15" s="33"/>
      <c r="H15" s="48" t="s">
        <v>105</v>
      </c>
      <c r="I15" s="32" t="s">
        <v>164</v>
      </c>
      <c r="J15" s="48" t="str">
        <f>+J14</f>
        <v>pagato</v>
      </c>
      <c r="K15" s="33">
        <v>43080</v>
      </c>
      <c r="L15" s="35">
        <v>30000</v>
      </c>
      <c r="M15" s="56" t="s">
        <v>106</v>
      </c>
      <c r="N15" s="54" t="s">
        <v>107</v>
      </c>
      <c r="O15" s="36" t="str">
        <f t="shared" ref="O15:O26" si="4">+O14</f>
        <v>POC 2</v>
      </c>
      <c r="P15" s="36" t="str">
        <f>+P14</f>
        <v>linea 2</v>
      </c>
      <c r="Q15" s="35">
        <f>15000+12295.08</f>
        <v>27295.08</v>
      </c>
      <c r="R15" s="6"/>
      <c r="S15" s="67">
        <v>2704.92</v>
      </c>
    </row>
    <row r="16" spans="1:22" x14ac:dyDescent="0.25">
      <c r="A16" s="31">
        <v>16</v>
      </c>
      <c r="B16" s="32" t="s">
        <v>20</v>
      </c>
      <c r="C16" s="32"/>
      <c r="D16" s="32"/>
      <c r="E16" s="32"/>
      <c r="F16" s="33">
        <v>43069</v>
      </c>
      <c r="G16" s="33"/>
      <c r="H16" s="32" t="s">
        <v>71</v>
      </c>
      <c r="I16" s="32" t="s">
        <v>21</v>
      </c>
      <c r="J16" s="32" t="str">
        <f>+J17</f>
        <v>pagato</v>
      </c>
      <c r="K16" s="33">
        <v>43098</v>
      </c>
      <c r="L16" s="35">
        <v>4377.3599999999997</v>
      </c>
      <c r="M16" s="32">
        <v>16</v>
      </c>
      <c r="N16" s="33">
        <v>43087</v>
      </c>
      <c r="O16" s="36" t="str">
        <f t="shared" si="4"/>
        <v>POC 2</v>
      </c>
      <c r="P16" s="36" t="s">
        <v>41</v>
      </c>
      <c r="Q16" s="35">
        <f>1500+2187.36</f>
        <v>3687.36</v>
      </c>
      <c r="R16" s="65">
        <v>690</v>
      </c>
      <c r="S16" s="66"/>
    </row>
    <row r="17" spans="1:21" x14ac:dyDescent="0.25">
      <c r="A17" s="31">
        <v>17</v>
      </c>
      <c r="B17" s="39" t="s">
        <v>47</v>
      </c>
      <c r="C17" s="39"/>
      <c r="D17" s="39"/>
      <c r="E17" s="39"/>
      <c r="F17" s="40">
        <v>43096</v>
      </c>
      <c r="G17" s="40"/>
      <c r="H17" s="32" t="s">
        <v>188</v>
      </c>
      <c r="I17" s="41" t="s">
        <v>48</v>
      </c>
      <c r="J17" s="32" t="str">
        <f>+J13</f>
        <v>pagato</v>
      </c>
      <c r="K17" s="33">
        <v>43096</v>
      </c>
      <c r="L17" s="35">
        <v>3689.67</v>
      </c>
      <c r="M17" s="32"/>
      <c r="N17" s="32"/>
      <c r="O17" s="36" t="str">
        <f t="shared" si="4"/>
        <v>POC 2</v>
      </c>
      <c r="P17" s="36" t="str">
        <f>+P16</f>
        <v>linea 1</v>
      </c>
      <c r="Q17" s="35">
        <f t="shared" si="3"/>
        <v>3689.67</v>
      </c>
      <c r="R17" s="6"/>
      <c r="S17" s="66"/>
    </row>
    <row r="18" spans="1:21" x14ac:dyDescent="0.25">
      <c r="A18" s="31">
        <v>18</v>
      </c>
      <c r="B18" s="32" t="s">
        <v>49</v>
      </c>
      <c r="C18" s="32"/>
      <c r="D18" s="32"/>
      <c r="E18" s="32"/>
      <c r="F18" s="33">
        <f>+F17</f>
        <v>43096</v>
      </c>
      <c r="G18" s="33"/>
      <c r="H18" s="38" t="s">
        <v>187</v>
      </c>
      <c r="I18" s="38" t="s">
        <v>165</v>
      </c>
      <c r="J18" s="38" t="s">
        <v>39</v>
      </c>
      <c r="K18" s="33"/>
      <c r="L18" s="37">
        <v>19000</v>
      </c>
      <c r="M18" s="55"/>
      <c r="N18" s="55"/>
      <c r="O18" s="36" t="str">
        <f t="shared" si="4"/>
        <v>POC 2</v>
      </c>
      <c r="P18" s="36" t="str">
        <f>+P15</f>
        <v>linea 2</v>
      </c>
      <c r="Q18" s="35">
        <v>10000</v>
      </c>
      <c r="R18" s="6"/>
      <c r="S18" s="67">
        <v>2200</v>
      </c>
    </row>
    <row r="19" spans="1:21" x14ac:dyDescent="0.25">
      <c r="A19" s="31">
        <v>19</v>
      </c>
      <c r="B19" s="32" t="s">
        <v>50</v>
      </c>
      <c r="C19" s="32"/>
      <c r="D19" s="32"/>
      <c r="E19" s="32"/>
      <c r="F19" s="33">
        <v>43098</v>
      </c>
      <c r="G19" s="33"/>
      <c r="H19" s="32" t="s">
        <v>89</v>
      </c>
      <c r="I19" s="32" t="s">
        <v>166</v>
      </c>
      <c r="J19" s="32" t="s">
        <v>3</v>
      </c>
      <c r="K19" s="33">
        <v>43173</v>
      </c>
      <c r="L19" s="35">
        <v>1838.54</v>
      </c>
      <c r="M19" s="32">
        <v>3360</v>
      </c>
      <c r="N19" s="33">
        <v>43131</v>
      </c>
      <c r="O19" s="36" t="str">
        <f t="shared" si="4"/>
        <v>POC 2</v>
      </c>
      <c r="P19" s="36" t="s">
        <v>58</v>
      </c>
      <c r="Q19" s="35">
        <f>+L19</f>
        <v>1838.54</v>
      </c>
      <c r="R19" s="6"/>
      <c r="S19" s="66"/>
    </row>
    <row r="20" spans="1:21" x14ac:dyDescent="0.25">
      <c r="A20" s="31">
        <v>20</v>
      </c>
      <c r="B20" s="32" t="s">
        <v>52</v>
      </c>
      <c r="C20" s="32"/>
      <c r="D20" s="32"/>
      <c r="E20" s="32"/>
      <c r="F20" s="33">
        <f>+F19</f>
        <v>43098</v>
      </c>
      <c r="G20" s="33"/>
      <c r="H20" s="32" t="s">
        <v>91</v>
      </c>
      <c r="I20" s="32" t="s">
        <v>167</v>
      </c>
      <c r="J20" s="32" t="str">
        <f>+J17</f>
        <v>pagato</v>
      </c>
      <c r="K20" s="33">
        <v>43123</v>
      </c>
      <c r="L20" s="35">
        <v>2</v>
      </c>
      <c r="M20" s="47" t="s">
        <v>92</v>
      </c>
      <c r="N20" s="47" t="s">
        <v>93</v>
      </c>
      <c r="O20" s="36" t="str">
        <f t="shared" si="4"/>
        <v>POC 2</v>
      </c>
      <c r="P20" s="36" t="s">
        <v>58</v>
      </c>
      <c r="Q20" s="35">
        <f>+L20</f>
        <v>2</v>
      </c>
      <c r="R20" s="6"/>
      <c r="S20" s="66"/>
    </row>
    <row r="21" spans="1:21" x14ac:dyDescent="0.25">
      <c r="A21" s="31">
        <v>21</v>
      </c>
      <c r="B21" s="32" t="s">
        <v>54</v>
      </c>
      <c r="C21" s="32"/>
      <c r="D21" s="32"/>
      <c r="E21" s="32"/>
      <c r="F21" s="33">
        <f>+F20</f>
        <v>43098</v>
      </c>
      <c r="G21" s="33"/>
      <c r="H21" s="32" t="s">
        <v>90</v>
      </c>
      <c r="I21" s="32" t="s">
        <v>168</v>
      </c>
      <c r="J21" s="32" t="str">
        <f>+J20</f>
        <v>pagato</v>
      </c>
      <c r="K21" s="33">
        <v>43280</v>
      </c>
      <c r="L21" s="35">
        <v>1244.4000000000001</v>
      </c>
      <c r="M21" s="32"/>
      <c r="N21" s="33">
        <v>43131</v>
      </c>
      <c r="O21" s="36" t="str">
        <f t="shared" si="4"/>
        <v>POC 2</v>
      </c>
      <c r="P21" s="36" t="s">
        <v>58</v>
      </c>
      <c r="Q21" s="35">
        <v>1020</v>
      </c>
      <c r="R21" s="6"/>
      <c r="S21" s="67">
        <v>224</v>
      </c>
    </row>
    <row r="22" spans="1:21" x14ac:dyDescent="0.25">
      <c r="A22" s="31">
        <v>22</v>
      </c>
      <c r="B22" s="93" t="s">
        <v>56</v>
      </c>
      <c r="C22" s="93"/>
      <c r="D22" s="93"/>
      <c r="E22" s="93"/>
      <c r="F22" s="33">
        <f>+F21</f>
        <v>43098</v>
      </c>
      <c r="G22" s="33"/>
      <c r="H22" s="93" t="s">
        <v>84</v>
      </c>
      <c r="I22" s="32" t="s">
        <v>95</v>
      </c>
      <c r="J22" s="32"/>
      <c r="K22" s="32"/>
      <c r="L22" s="37">
        <v>20000</v>
      </c>
      <c r="M22" s="32"/>
      <c r="N22" s="32"/>
      <c r="O22" s="36" t="str">
        <f t="shared" si="4"/>
        <v>POC 2</v>
      </c>
      <c r="P22" s="36" t="s">
        <v>59</v>
      </c>
      <c r="Q22" s="35">
        <v>5108.6099999999997</v>
      </c>
      <c r="R22" s="6"/>
      <c r="S22" s="66"/>
      <c r="U22">
        <f>1634.87+1615.01+923.77+934.96</f>
        <v>5108.6099999999997</v>
      </c>
    </row>
    <row r="23" spans="1:21" x14ac:dyDescent="0.25">
      <c r="A23" s="31">
        <v>23</v>
      </c>
      <c r="B23" s="32" t="s">
        <v>57</v>
      </c>
      <c r="C23" s="32"/>
      <c r="D23" s="32"/>
      <c r="E23" s="32"/>
      <c r="F23" s="33">
        <v>43099</v>
      </c>
      <c r="G23" s="33"/>
      <c r="H23" s="32" t="s">
        <v>155</v>
      </c>
      <c r="I23" s="32" t="s">
        <v>72</v>
      </c>
      <c r="J23" s="32" t="str">
        <f>+J20</f>
        <v>pagato</v>
      </c>
      <c r="K23" s="32"/>
      <c r="L23" s="49">
        <v>3000</v>
      </c>
      <c r="M23" s="32"/>
      <c r="N23" s="32"/>
      <c r="O23" s="36" t="str">
        <f t="shared" si="4"/>
        <v>POC 2</v>
      </c>
      <c r="P23" s="36" t="s">
        <v>60</v>
      </c>
      <c r="Q23" s="35">
        <f>+L23</f>
        <v>3000</v>
      </c>
      <c r="R23" s="65">
        <v>750</v>
      </c>
      <c r="S23" s="66"/>
    </row>
    <row r="24" spans="1:21" x14ac:dyDescent="0.25">
      <c r="A24" s="31">
        <v>24</v>
      </c>
      <c r="B24" s="93" t="s">
        <v>68</v>
      </c>
      <c r="C24" s="93"/>
      <c r="D24" s="93"/>
      <c r="E24" s="93"/>
      <c r="F24" s="33">
        <v>43119</v>
      </c>
      <c r="G24" s="33"/>
      <c r="H24" s="93" t="s">
        <v>176</v>
      </c>
      <c r="I24" s="32" t="str">
        <f>+I22</f>
        <v>beneficiari vari (come da selezione)</v>
      </c>
      <c r="J24" s="32"/>
      <c r="K24" s="32"/>
      <c r="L24" s="37">
        <v>25000</v>
      </c>
      <c r="M24" s="32"/>
      <c r="N24" s="32"/>
      <c r="O24" s="36" t="str">
        <f t="shared" si="4"/>
        <v>POC 2</v>
      </c>
      <c r="P24" s="36" t="s">
        <v>58</v>
      </c>
      <c r="Q24" s="53">
        <v>406.8</v>
      </c>
      <c r="R24" s="6"/>
      <c r="S24" s="66"/>
    </row>
    <row r="25" spans="1:21" x14ac:dyDescent="0.25">
      <c r="A25" s="31">
        <v>25</v>
      </c>
      <c r="B25" s="32" t="s">
        <v>69</v>
      </c>
      <c r="C25" s="32"/>
      <c r="D25" s="32"/>
      <c r="E25" s="32"/>
      <c r="F25" s="33">
        <v>43122</v>
      </c>
      <c r="G25" s="33"/>
      <c r="H25" s="87" t="s">
        <v>149</v>
      </c>
      <c r="I25" s="32" t="s">
        <v>169</v>
      </c>
      <c r="J25" s="32" t="s">
        <v>3</v>
      </c>
      <c r="K25" s="33">
        <v>43167</v>
      </c>
      <c r="L25" s="76">
        <v>2196</v>
      </c>
      <c r="M25" s="32">
        <v>201800196</v>
      </c>
      <c r="N25" s="33">
        <v>43152</v>
      </c>
      <c r="O25" s="36" t="str">
        <f t="shared" si="4"/>
        <v>POC 2</v>
      </c>
      <c r="P25" s="36" t="s">
        <v>40</v>
      </c>
      <c r="Q25" s="35">
        <f>+L25</f>
        <v>2196</v>
      </c>
      <c r="R25" s="6"/>
      <c r="S25" s="66"/>
    </row>
    <row r="26" spans="1:21" x14ac:dyDescent="0.25">
      <c r="A26" s="31">
        <v>26</v>
      </c>
      <c r="B26" s="32" t="s">
        <v>70</v>
      </c>
      <c r="C26" s="32"/>
      <c r="D26" s="32"/>
      <c r="E26" s="32"/>
      <c r="F26" s="33">
        <f>+F25</f>
        <v>43122</v>
      </c>
      <c r="G26" s="33"/>
      <c r="H26" s="32" t="s">
        <v>143</v>
      </c>
      <c r="I26" s="32" t="s">
        <v>150</v>
      </c>
      <c r="J26" s="32" t="str">
        <f>+J25</f>
        <v>pagato</v>
      </c>
      <c r="K26" s="33">
        <v>43231</v>
      </c>
      <c r="L26" s="35">
        <v>2684</v>
      </c>
      <c r="M26" s="32">
        <v>8</v>
      </c>
      <c r="N26" s="33">
        <v>43146</v>
      </c>
      <c r="O26" s="36" t="str">
        <f t="shared" si="4"/>
        <v>POC 2</v>
      </c>
      <c r="P26" s="36" t="str">
        <f>+P25</f>
        <v>linea 2</v>
      </c>
      <c r="Q26" s="35">
        <v>2200</v>
      </c>
      <c r="R26" s="6"/>
      <c r="S26" s="67">
        <v>484</v>
      </c>
    </row>
    <row r="27" spans="1:21" x14ac:dyDescent="0.25">
      <c r="A27" s="31">
        <v>27</v>
      </c>
      <c r="B27" s="32" t="s">
        <v>73</v>
      </c>
      <c r="C27" s="32"/>
      <c r="D27" s="32"/>
      <c r="E27" s="32"/>
      <c r="F27" s="33">
        <v>43152</v>
      </c>
      <c r="G27" s="33"/>
      <c r="H27" s="32" t="s">
        <v>74</v>
      </c>
      <c r="I27" s="41" t="str">
        <f>+I17</f>
        <v>ISTITUO POLIGRAFICO ZECCA DI STATO</v>
      </c>
      <c r="J27" s="32" t="str">
        <f>+J17</f>
        <v>pagato</v>
      </c>
      <c r="K27" s="33">
        <v>43152</v>
      </c>
      <c r="L27" s="35">
        <v>248.57</v>
      </c>
      <c r="M27" s="32"/>
      <c r="N27" s="32"/>
      <c r="O27" s="36" t="str">
        <f>+O24</f>
        <v>POC 2</v>
      </c>
      <c r="P27" s="36" t="str">
        <f>+P17</f>
        <v>linea 1</v>
      </c>
      <c r="Q27" s="35">
        <f>+L27</f>
        <v>248.57</v>
      </c>
      <c r="R27" s="6"/>
      <c r="S27" s="66"/>
    </row>
    <row r="28" spans="1:21" x14ac:dyDescent="0.25">
      <c r="A28" s="31">
        <v>28</v>
      </c>
      <c r="B28" s="32" t="str">
        <f>+F193</f>
        <v>ZDC2294FCF</v>
      </c>
      <c r="C28" s="32"/>
      <c r="D28" s="32"/>
      <c r="E28" s="32"/>
      <c r="F28" s="33">
        <v>43160</v>
      </c>
      <c r="G28" s="33"/>
      <c r="H28" s="88" t="s">
        <v>159</v>
      </c>
      <c r="I28" s="48" t="s">
        <v>100</v>
      </c>
      <c r="J28" s="48" t="s">
        <v>39</v>
      </c>
      <c r="K28" s="33">
        <v>43206</v>
      </c>
      <c r="L28" s="76">
        <v>5000</v>
      </c>
      <c r="M28" s="32"/>
      <c r="N28" s="32"/>
      <c r="O28" s="36"/>
      <c r="P28" s="36"/>
      <c r="Q28" s="35">
        <v>2000</v>
      </c>
      <c r="R28" s="65">
        <v>500</v>
      </c>
      <c r="S28" s="66"/>
    </row>
    <row r="29" spans="1:21" x14ac:dyDescent="0.25">
      <c r="A29" s="31">
        <v>29</v>
      </c>
      <c r="B29" s="32" t="str">
        <f>+F194</f>
        <v>Z702295118</v>
      </c>
      <c r="C29" s="32"/>
      <c r="D29" s="32"/>
      <c r="E29" s="32"/>
      <c r="F29" s="33">
        <f>+F28</f>
        <v>43160</v>
      </c>
      <c r="G29" s="33"/>
      <c r="H29" s="88" t="s">
        <v>160</v>
      </c>
      <c r="I29" s="48" t="s">
        <v>101</v>
      </c>
      <c r="J29" s="48" t="str">
        <f>+J28</f>
        <v>acconto</v>
      </c>
      <c r="K29" s="33">
        <v>43206</v>
      </c>
      <c r="L29" s="76">
        <v>5000</v>
      </c>
      <c r="M29" s="32"/>
      <c r="N29" s="32"/>
      <c r="O29" s="36"/>
      <c r="P29" s="36"/>
      <c r="Q29" s="35">
        <v>2000</v>
      </c>
      <c r="R29" s="65">
        <v>500</v>
      </c>
      <c r="S29" s="66"/>
    </row>
    <row r="30" spans="1:21" x14ac:dyDescent="0.25">
      <c r="A30" s="31">
        <v>30</v>
      </c>
      <c r="B30" s="32" t="s">
        <v>82</v>
      </c>
      <c r="C30" s="32"/>
      <c r="D30" s="32"/>
      <c r="E30" s="32"/>
      <c r="F30" s="33">
        <f>+F29</f>
        <v>43160</v>
      </c>
      <c r="G30" s="33"/>
      <c r="H30" s="88" t="s">
        <v>156</v>
      </c>
      <c r="I30" s="48" t="s">
        <v>83</v>
      </c>
      <c r="J30" s="48" t="s">
        <v>118</v>
      </c>
      <c r="K30" s="47" t="s">
        <v>117</v>
      </c>
      <c r="L30" s="76">
        <v>5000</v>
      </c>
      <c r="M30" s="32"/>
      <c r="N30" s="32"/>
      <c r="O30" s="36"/>
      <c r="P30" s="36"/>
      <c r="Q30" s="35">
        <f>1200+1200</f>
        <v>2400</v>
      </c>
      <c r="R30" s="65">
        <v>600</v>
      </c>
      <c r="S30" s="66"/>
    </row>
    <row r="31" spans="1:21" x14ac:dyDescent="0.25">
      <c r="A31" s="31">
        <v>31</v>
      </c>
      <c r="B31" s="32" t="s">
        <v>97</v>
      </c>
      <c r="C31" s="32"/>
      <c r="D31" s="32"/>
      <c r="E31" s="32"/>
      <c r="F31" s="33">
        <v>43186</v>
      </c>
      <c r="G31" s="33"/>
      <c r="H31" s="87" t="s">
        <v>158</v>
      </c>
      <c r="I31" s="32" t="s">
        <v>157</v>
      </c>
      <c r="J31" s="32" t="s">
        <v>140</v>
      </c>
      <c r="K31" s="32"/>
      <c r="L31" s="76">
        <v>1000</v>
      </c>
      <c r="M31" s="32"/>
      <c r="N31" s="32"/>
      <c r="O31" s="36"/>
      <c r="P31" s="36" t="str">
        <f>+P27</f>
        <v>linea 1</v>
      </c>
      <c r="Q31" s="32">
        <v>521.9</v>
      </c>
      <c r="R31" s="65">
        <v>100</v>
      </c>
      <c r="S31" s="67">
        <v>114</v>
      </c>
    </row>
    <row r="32" spans="1:21" x14ac:dyDescent="0.25">
      <c r="A32" s="31">
        <v>32</v>
      </c>
      <c r="B32" s="32" t="str">
        <f>+F197</f>
        <v>Z17231C197</v>
      </c>
      <c r="C32" s="32"/>
      <c r="D32" s="32"/>
      <c r="E32" s="32"/>
      <c r="F32" s="33">
        <v>43188</v>
      </c>
      <c r="G32" s="33"/>
      <c r="H32" s="87" t="s">
        <v>171</v>
      </c>
      <c r="I32" s="32" t="s">
        <v>165</v>
      </c>
      <c r="J32" s="32"/>
      <c r="K32" s="32"/>
      <c r="L32" s="76">
        <v>15000</v>
      </c>
      <c r="M32" s="32"/>
      <c r="N32" s="32"/>
      <c r="O32" s="36"/>
      <c r="P32" s="36" t="s">
        <v>40</v>
      </c>
      <c r="Q32" s="32"/>
      <c r="R32" s="6"/>
      <c r="S32" s="66"/>
    </row>
    <row r="33" spans="1:22" x14ac:dyDescent="0.25">
      <c r="A33" s="31">
        <v>33</v>
      </c>
      <c r="B33" s="32" t="s">
        <v>102</v>
      </c>
      <c r="C33" s="32"/>
      <c r="D33" s="32"/>
      <c r="E33" s="32"/>
      <c r="F33" s="33">
        <v>43202</v>
      </c>
      <c r="G33" s="33"/>
      <c r="H33" s="92" t="s">
        <v>174</v>
      </c>
      <c r="I33" s="32" t="str">
        <f>+I1</f>
        <v>RSB PRO S.r.l.</v>
      </c>
      <c r="J33" s="32"/>
      <c r="K33" s="32"/>
      <c r="L33" s="35"/>
      <c r="M33" s="32"/>
      <c r="N33" s="32"/>
      <c r="O33" s="36"/>
      <c r="P33" s="36" t="str">
        <f>+P32</f>
        <v>linea 2</v>
      </c>
      <c r="Q33" s="32"/>
      <c r="R33" s="6"/>
      <c r="S33" s="66"/>
    </row>
    <row r="34" spans="1:22" x14ac:dyDescent="0.25">
      <c r="A34" s="31">
        <v>34</v>
      </c>
      <c r="B34" s="32" t="s">
        <v>103</v>
      </c>
      <c r="C34" s="32"/>
      <c r="D34" s="32"/>
      <c r="E34" s="32"/>
      <c r="F34" s="33">
        <v>43214</v>
      </c>
      <c r="G34" s="33"/>
      <c r="H34" s="87" t="s">
        <v>172</v>
      </c>
      <c r="I34" s="32" t="s">
        <v>173</v>
      </c>
      <c r="J34" s="32"/>
      <c r="K34" s="32"/>
      <c r="L34" s="76">
        <v>1800</v>
      </c>
      <c r="M34" s="32"/>
      <c r="N34" s="32"/>
      <c r="O34" s="32"/>
      <c r="P34" s="36" t="str">
        <f>+P33</f>
        <v>linea 2</v>
      </c>
      <c r="Q34" s="35">
        <f>+L34</f>
        <v>1800</v>
      </c>
      <c r="R34" s="6"/>
      <c r="S34" s="66"/>
    </row>
    <row r="35" spans="1:22" x14ac:dyDescent="0.25">
      <c r="A35" s="31">
        <v>35</v>
      </c>
      <c r="B35" s="32" t="s">
        <v>131</v>
      </c>
      <c r="C35" s="32"/>
      <c r="D35" s="32"/>
      <c r="E35" s="32"/>
      <c r="F35" s="33">
        <v>43236</v>
      </c>
      <c r="G35" s="33"/>
      <c r="H35" s="87" t="s">
        <v>132</v>
      </c>
      <c r="I35" s="32" t="s">
        <v>129</v>
      </c>
      <c r="J35" s="32" t="str">
        <f>+J31</f>
        <v>pagata</v>
      </c>
      <c r="K35" s="32"/>
      <c r="L35" s="76">
        <v>3618.73</v>
      </c>
      <c r="M35" s="32"/>
      <c r="N35" s="32"/>
      <c r="O35" s="36"/>
      <c r="P35" s="36" t="s">
        <v>41</v>
      </c>
      <c r="Q35" s="35">
        <v>2480.08</v>
      </c>
      <c r="R35" s="65">
        <v>570.41999999999996</v>
      </c>
      <c r="S35" s="67">
        <v>652.55999999999995</v>
      </c>
    </row>
    <row r="36" spans="1:22" x14ac:dyDescent="0.25">
      <c r="A36" s="31">
        <v>36</v>
      </c>
      <c r="B36" s="32" t="s">
        <v>178</v>
      </c>
      <c r="C36" s="32"/>
      <c r="D36" s="32"/>
      <c r="E36" s="32"/>
      <c r="F36" s="33">
        <v>43305</v>
      </c>
      <c r="G36" s="33"/>
      <c r="H36" s="87" t="s">
        <v>179</v>
      </c>
      <c r="I36" s="32"/>
      <c r="J36" s="32"/>
      <c r="K36" s="32"/>
      <c r="L36" s="76"/>
      <c r="M36" s="32"/>
      <c r="N36" s="32"/>
      <c r="O36" s="36"/>
      <c r="P36" s="36"/>
      <c r="Q36" s="35"/>
      <c r="R36" s="65"/>
      <c r="S36" s="67"/>
    </row>
    <row r="37" spans="1:22" x14ac:dyDescent="0.25">
      <c r="A37" s="31">
        <v>37</v>
      </c>
      <c r="B37" s="32" t="s">
        <v>180</v>
      </c>
      <c r="C37" s="32"/>
      <c r="D37" s="32"/>
      <c r="E37" s="32"/>
      <c r="F37" s="33">
        <f>+F36</f>
        <v>43305</v>
      </c>
      <c r="G37" s="33"/>
      <c r="H37" s="87" t="s">
        <v>181</v>
      </c>
      <c r="I37" s="32"/>
      <c r="J37" s="32"/>
      <c r="K37" s="32"/>
      <c r="L37" s="76"/>
      <c r="M37" s="32"/>
      <c r="N37" s="32"/>
      <c r="O37" s="36"/>
      <c r="P37" s="36"/>
      <c r="Q37" s="35"/>
      <c r="R37" s="65"/>
      <c r="S37" s="67"/>
    </row>
    <row r="38" spans="1:22" x14ac:dyDescent="0.25">
      <c r="A38" s="31">
        <v>38</v>
      </c>
      <c r="B38" s="32" t="s">
        <v>183</v>
      </c>
      <c r="C38" s="32"/>
      <c r="D38" s="32"/>
      <c r="E38" s="32"/>
      <c r="F38" s="33">
        <v>43388</v>
      </c>
      <c r="G38" s="33"/>
      <c r="H38" s="32" t="s">
        <v>184</v>
      </c>
      <c r="I38" s="32"/>
      <c r="J38" s="32"/>
      <c r="K38" s="32"/>
      <c r="L38" s="35"/>
      <c r="M38" s="32"/>
      <c r="N38" s="32"/>
      <c r="O38" s="36"/>
      <c r="P38" s="36"/>
      <c r="Q38" s="32"/>
      <c r="R38" s="6"/>
      <c r="S38" s="66"/>
      <c r="U38" s="2" t="s">
        <v>133</v>
      </c>
      <c r="V38" s="91">
        <v>2480.08</v>
      </c>
    </row>
    <row r="39" spans="1:22" x14ac:dyDescent="0.25">
      <c r="A39" s="31">
        <v>39</v>
      </c>
      <c r="B39" s="32" t="s">
        <v>185</v>
      </c>
      <c r="C39" s="32"/>
      <c r="D39" s="32"/>
      <c r="E39" s="32"/>
      <c r="F39" s="33">
        <v>43398</v>
      </c>
      <c r="G39" s="33"/>
      <c r="H39" s="32" t="s">
        <v>186</v>
      </c>
      <c r="I39" s="32"/>
      <c r="J39" s="32"/>
      <c r="K39" s="32"/>
      <c r="L39" s="35"/>
      <c r="M39" s="32"/>
      <c r="N39" s="32"/>
      <c r="O39" s="36"/>
      <c r="P39" s="36"/>
      <c r="Q39" s="32"/>
      <c r="R39" s="6"/>
      <c r="S39" s="66"/>
      <c r="U39" s="2" t="s">
        <v>137</v>
      </c>
      <c r="V39" s="91">
        <f>+V38/100*15</f>
        <v>372.012</v>
      </c>
    </row>
    <row r="40" spans="1:22" x14ac:dyDescent="0.25">
      <c r="A40" s="31">
        <v>40</v>
      </c>
      <c r="B40" s="32" t="s">
        <v>189</v>
      </c>
      <c r="C40" s="32"/>
      <c r="D40" s="32"/>
      <c r="E40" s="32"/>
      <c r="F40" s="33">
        <v>43455</v>
      </c>
      <c r="G40" s="33"/>
      <c r="H40" s="32" t="s">
        <v>192</v>
      </c>
      <c r="I40" s="4"/>
      <c r="J40" s="4"/>
      <c r="K40" s="4"/>
      <c r="L40" s="6"/>
      <c r="M40" s="4"/>
      <c r="N40" s="4"/>
      <c r="O40" s="3"/>
      <c r="P40" s="3"/>
      <c r="Q40" s="4"/>
      <c r="R40" s="6"/>
      <c r="S40" s="66"/>
      <c r="U40" s="2"/>
      <c r="V40" s="91"/>
    </row>
    <row r="41" spans="1:22" x14ac:dyDescent="0.25">
      <c r="A41" s="31">
        <v>41</v>
      </c>
      <c r="B41" s="32" t="s">
        <v>190</v>
      </c>
      <c r="C41" s="32"/>
      <c r="D41" s="32"/>
      <c r="E41" s="32"/>
      <c r="F41" s="33">
        <f>+F40</f>
        <v>43455</v>
      </c>
      <c r="G41" s="33"/>
      <c r="H41" s="32" t="s">
        <v>193</v>
      </c>
      <c r="I41" s="4"/>
      <c r="J41" s="4"/>
      <c r="K41" s="4"/>
      <c r="L41" s="6"/>
      <c r="M41" s="4"/>
      <c r="N41" s="4"/>
      <c r="O41" s="3"/>
      <c r="P41" s="3"/>
      <c r="Q41" s="4"/>
      <c r="R41" s="6"/>
      <c r="S41" s="66"/>
      <c r="U41" s="2"/>
      <c r="V41" s="91"/>
    </row>
    <row r="42" spans="1:22" x14ac:dyDescent="0.25">
      <c r="A42" s="31">
        <v>42</v>
      </c>
      <c r="B42" s="32" t="s">
        <v>191</v>
      </c>
      <c r="C42" s="32"/>
      <c r="D42" s="32"/>
      <c r="E42" s="32"/>
      <c r="F42" s="33">
        <f>+F41</f>
        <v>43455</v>
      </c>
      <c r="G42" s="33"/>
      <c r="H42" s="32" t="s">
        <v>194</v>
      </c>
      <c r="I42" s="4"/>
      <c r="J42" s="4"/>
      <c r="K42" s="4"/>
      <c r="L42" s="6"/>
      <c r="M42" s="4"/>
      <c r="N42" s="4"/>
      <c r="O42" s="3"/>
      <c r="P42" s="3"/>
      <c r="Q42" s="4"/>
      <c r="R42" s="6"/>
      <c r="S42" s="66"/>
      <c r="U42" s="2"/>
      <c r="V42" s="91"/>
    </row>
    <row r="43" spans="1:22" x14ac:dyDescent="0.25">
      <c r="A43" s="31">
        <v>43</v>
      </c>
      <c r="B43" s="32" t="s">
        <v>196</v>
      </c>
      <c r="C43" s="32"/>
      <c r="D43" s="32"/>
      <c r="E43" s="32"/>
      <c r="F43" s="33">
        <v>43462</v>
      </c>
      <c r="G43" s="33"/>
      <c r="H43" s="32" t="str">
        <f>+H37</f>
        <v>POC 2018 - bando linea 5 - sviluppo sceneggiature (impegno di spesa)</v>
      </c>
      <c r="I43" s="4"/>
      <c r="J43" s="4"/>
      <c r="K43" s="4"/>
      <c r="L43" s="6"/>
      <c r="M43" s="4"/>
      <c r="N43" s="4"/>
      <c r="O43" s="3"/>
      <c r="P43" s="3"/>
      <c r="Q43" s="4"/>
      <c r="R43" s="6"/>
      <c r="S43" s="66"/>
      <c r="U43" s="2"/>
      <c r="V43" s="91"/>
    </row>
    <row r="44" spans="1:22" x14ac:dyDescent="0.25">
      <c r="A44" s="31">
        <v>44</v>
      </c>
      <c r="B44" s="32" t="s">
        <v>197</v>
      </c>
      <c r="C44" s="32"/>
      <c r="D44" s="32"/>
      <c r="E44" s="32"/>
      <c r="F44" s="33">
        <f>+F43</f>
        <v>43462</v>
      </c>
      <c r="G44" s="33"/>
      <c r="H44" s="32" t="s">
        <v>198</v>
      </c>
      <c r="I44" s="4"/>
      <c r="J44" s="4"/>
      <c r="K44" s="4"/>
      <c r="L44" s="6"/>
      <c r="M44" s="4"/>
      <c r="N44" s="4"/>
      <c r="O44" s="3"/>
      <c r="P44" s="3"/>
      <c r="Q44" s="4"/>
      <c r="R44" s="6"/>
      <c r="S44" s="66"/>
      <c r="U44" s="2"/>
      <c r="V44" s="91"/>
    </row>
    <row r="45" spans="1:22" x14ac:dyDescent="0.25">
      <c r="A45" s="31">
        <v>45</v>
      </c>
      <c r="B45" s="32" t="s">
        <v>199</v>
      </c>
      <c r="C45" s="32"/>
      <c r="D45" s="32"/>
      <c r="E45" s="32"/>
      <c r="F45" s="33">
        <f>+F44</f>
        <v>43462</v>
      </c>
      <c r="G45" s="33"/>
      <c r="H45" s="32" t="s">
        <v>200</v>
      </c>
      <c r="I45" s="4"/>
      <c r="J45" s="4"/>
      <c r="K45" s="4"/>
      <c r="L45" s="6"/>
      <c r="M45" s="4"/>
      <c r="N45" s="4"/>
      <c r="O45" s="3"/>
      <c r="P45" s="3"/>
      <c r="Q45" s="4"/>
      <c r="R45" s="6"/>
      <c r="S45" s="66"/>
      <c r="U45" s="2"/>
      <c r="V45" s="91"/>
    </row>
    <row r="46" spans="1:22" x14ac:dyDescent="0.25">
      <c r="A46" s="31">
        <v>46</v>
      </c>
      <c r="B46" s="32" t="s">
        <v>201</v>
      </c>
      <c r="C46" s="32"/>
      <c r="D46" s="32"/>
      <c r="E46" s="32"/>
      <c r="F46" s="33">
        <f>+F45</f>
        <v>43462</v>
      </c>
      <c r="G46" s="33"/>
      <c r="H46" s="32" t="s">
        <v>202</v>
      </c>
      <c r="I46" s="4"/>
      <c r="J46" s="4"/>
      <c r="K46" s="4"/>
      <c r="L46" s="6"/>
      <c r="M46" s="4"/>
      <c r="N46" s="4"/>
      <c r="O46" s="3"/>
      <c r="P46" s="3"/>
      <c r="Q46" s="4"/>
      <c r="R46" s="6"/>
      <c r="S46" s="66"/>
      <c r="U46" s="2"/>
      <c r="V46" s="91"/>
    </row>
    <row r="47" spans="1:22" x14ac:dyDescent="0.25">
      <c r="A47" s="31">
        <v>47</v>
      </c>
      <c r="B47" s="32" t="s">
        <v>203</v>
      </c>
      <c r="C47" s="32"/>
      <c r="D47" s="32"/>
      <c r="E47" s="32"/>
      <c r="F47" s="33">
        <v>43472</v>
      </c>
      <c r="G47" s="33"/>
      <c r="H47" s="32" t="s">
        <v>210</v>
      </c>
      <c r="I47" s="4"/>
      <c r="J47" s="4"/>
      <c r="K47" s="4"/>
      <c r="L47" s="6"/>
      <c r="M47" s="4"/>
      <c r="N47" s="4"/>
      <c r="O47" s="3"/>
      <c r="P47" s="3"/>
      <c r="Q47" s="4"/>
      <c r="R47" s="6"/>
      <c r="S47" s="66"/>
      <c r="U47" s="2"/>
      <c r="V47" s="91"/>
    </row>
    <row r="48" spans="1:22" x14ac:dyDescent="0.25">
      <c r="A48" s="31">
        <v>48</v>
      </c>
      <c r="B48" s="32" t="s">
        <v>204</v>
      </c>
      <c r="C48" s="32"/>
      <c r="D48" s="32"/>
      <c r="E48" s="32"/>
      <c r="F48" s="33">
        <f>+F47</f>
        <v>43472</v>
      </c>
      <c r="G48" s="33"/>
      <c r="H48" s="32" t="s">
        <v>205</v>
      </c>
      <c r="I48" s="4"/>
      <c r="J48" s="4"/>
      <c r="K48" s="4"/>
      <c r="L48" s="6"/>
      <c r="M48" s="4"/>
      <c r="N48" s="4"/>
      <c r="O48" s="3"/>
      <c r="P48" s="3"/>
      <c r="Q48" s="4"/>
      <c r="R48" s="6"/>
      <c r="S48" s="66"/>
      <c r="U48" s="2"/>
      <c r="V48" s="91"/>
    </row>
    <row r="49" spans="1:22" x14ac:dyDescent="0.25">
      <c r="A49" s="31">
        <v>49</v>
      </c>
      <c r="B49" s="32" t="s">
        <v>206</v>
      </c>
      <c r="C49" s="32"/>
      <c r="D49" s="32"/>
      <c r="E49" s="32"/>
      <c r="F49" s="33">
        <v>43473</v>
      </c>
      <c r="G49" s="33"/>
      <c r="H49" s="32" t="s">
        <v>207</v>
      </c>
      <c r="I49" s="4"/>
      <c r="J49" s="4"/>
      <c r="K49" s="4"/>
      <c r="L49" s="6"/>
      <c r="M49" s="4"/>
      <c r="N49" s="4"/>
      <c r="O49" s="3"/>
      <c r="P49" s="3"/>
      <c r="Q49" s="4"/>
      <c r="R49" s="6"/>
      <c r="S49" s="66"/>
      <c r="U49" s="2"/>
      <c r="V49" s="91"/>
    </row>
    <row r="50" spans="1:22" x14ac:dyDescent="0.25">
      <c r="A50" s="31">
        <v>50</v>
      </c>
      <c r="B50" s="32" t="s">
        <v>208</v>
      </c>
      <c r="C50" s="32"/>
      <c r="D50" s="32"/>
      <c r="E50" s="32"/>
      <c r="F50" s="33">
        <f>+F49</f>
        <v>43473</v>
      </c>
      <c r="G50" s="33"/>
      <c r="H50" s="32" t="s">
        <v>209</v>
      </c>
      <c r="I50" s="4"/>
      <c r="J50" s="4"/>
      <c r="K50" s="4"/>
      <c r="L50" s="6"/>
      <c r="M50" s="4"/>
      <c r="N50" s="4"/>
      <c r="O50" s="3"/>
      <c r="P50" s="3"/>
      <c r="Q50" s="4"/>
      <c r="R50" s="6"/>
      <c r="S50" s="66"/>
      <c r="U50" s="2"/>
      <c r="V50" s="91"/>
    </row>
    <row r="51" spans="1:22" x14ac:dyDescent="0.25">
      <c r="A51" s="31">
        <v>51</v>
      </c>
      <c r="B51" s="32" t="s">
        <v>211</v>
      </c>
      <c r="C51" s="32"/>
      <c r="D51" s="32"/>
      <c r="E51" s="32"/>
      <c r="F51" s="33">
        <v>43476</v>
      </c>
      <c r="G51" s="33"/>
      <c r="H51" s="32" t="s">
        <v>212</v>
      </c>
      <c r="I51" s="4"/>
      <c r="J51" s="4"/>
      <c r="K51" s="4"/>
      <c r="L51" s="6"/>
      <c r="M51" s="4"/>
      <c r="N51" s="4"/>
      <c r="O51" s="3"/>
      <c r="P51" s="3"/>
      <c r="Q51" s="4"/>
      <c r="R51" s="6"/>
      <c r="S51" s="66"/>
      <c r="U51" s="2"/>
      <c r="V51" s="91"/>
    </row>
    <row r="52" spans="1:22" x14ac:dyDescent="0.25">
      <c r="A52" s="31">
        <v>52</v>
      </c>
      <c r="B52" s="32" t="s">
        <v>214</v>
      </c>
      <c r="C52" s="32"/>
      <c r="D52" s="32"/>
      <c r="E52" s="32"/>
      <c r="F52" s="33">
        <f>+F51</f>
        <v>43476</v>
      </c>
      <c r="G52" s="33"/>
      <c r="H52" s="32" t="s">
        <v>213</v>
      </c>
      <c r="I52" s="4"/>
      <c r="J52" s="4"/>
      <c r="K52" s="4"/>
      <c r="L52" s="6"/>
      <c r="M52" s="4"/>
      <c r="N52" s="4"/>
      <c r="O52" s="3"/>
      <c r="P52" s="3"/>
      <c r="Q52" s="4"/>
      <c r="R52" s="6"/>
      <c r="S52" s="66"/>
      <c r="U52" s="2"/>
      <c r="V52" s="91"/>
    </row>
    <row r="53" spans="1:22" x14ac:dyDescent="0.25">
      <c r="A53" s="31">
        <v>53</v>
      </c>
      <c r="B53" s="32" t="s">
        <v>216</v>
      </c>
      <c r="C53" s="32"/>
      <c r="D53" s="32"/>
      <c r="E53" s="32"/>
      <c r="F53" s="33">
        <v>43486</v>
      </c>
      <c r="G53" s="33"/>
      <c r="H53" s="32" t="s">
        <v>361</v>
      </c>
      <c r="I53" s="4"/>
      <c r="J53" s="4"/>
      <c r="K53" s="4"/>
      <c r="L53" s="6"/>
      <c r="M53" s="4"/>
      <c r="N53" s="4"/>
      <c r="O53" s="3"/>
      <c r="P53" s="3"/>
      <c r="Q53" s="4"/>
      <c r="R53" s="6"/>
      <c r="S53" s="66"/>
      <c r="U53" s="2"/>
      <c r="V53" s="91"/>
    </row>
    <row r="54" spans="1:22" x14ac:dyDescent="0.25">
      <c r="A54" s="31">
        <v>54</v>
      </c>
      <c r="B54" s="32" t="s">
        <v>312</v>
      </c>
      <c r="C54" s="32"/>
      <c r="D54" s="32"/>
      <c r="E54" s="32"/>
      <c r="F54" s="33">
        <v>43503</v>
      </c>
      <c r="G54" s="33"/>
      <c r="H54" s="32" t="s">
        <v>360</v>
      </c>
      <c r="I54" s="4"/>
      <c r="J54" s="4"/>
      <c r="K54" s="4"/>
      <c r="L54" s="6"/>
      <c r="M54" s="4"/>
      <c r="N54" s="4"/>
      <c r="O54" s="3"/>
      <c r="P54" s="3"/>
      <c r="Q54" s="4"/>
      <c r="R54" s="6"/>
      <c r="S54" s="66"/>
      <c r="U54" s="2"/>
      <c r="V54" s="91"/>
    </row>
    <row r="55" spans="1:22" x14ac:dyDescent="0.25">
      <c r="A55" s="31">
        <v>55</v>
      </c>
      <c r="B55" s="32" t="s">
        <v>313</v>
      </c>
      <c r="C55" s="32"/>
      <c r="D55" s="32"/>
      <c r="E55" s="32"/>
      <c r="F55" s="33">
        <v>43507</v>
      </c>
      <c r="G55" s="33"/>
      <c r="H55" s="32" t="s">
        <v>362</v>
      </c>
      <c r="I55" s="4"/>
      <c r="J55" s="4"/>
      <c r="K55" s="4"/>
      <c r="L55" s="6"/>
      <c r="M55" s="4"/>
      <c r="N55" s="4"/>
      <c r="O55" s="3"/>
      <c r="P55" s="3"/>
      <c r="Q55" s="4"/>
      <c r="R55" s="6"/>
      <c r="S55" s="66"/>
      <c r="U55" s="2"/>
      <c r="V55" s="91"/>
    </row>
    <row r="56" spans="1:22" x14ac:dyDescent="0.25">
      <c r="A56" s="31">
        <v>56</v>
      </c>
      <c r="B56" s="32" t="s">
        <v>325</v>
      </c>
      <c r="C56" s="32"/>
      <c r="D56" s="32"/>
      <c r="E56" s="32"/>
      <c r="F56" s="33">
        <v>43528</v>
      </c>
      <c r="G56" s="33"/>
      <c r="H56" s="32" t="s">
        <v>363</v>
      </c>
      <c r="I56" s="4"/>
      <c r="J56" s="4"/>
      <c r="K56" s="4"/>
      <c r="L56" s="6"/>
      <c r="M56" s="4"/>
      <c r="N56" s="4"/>
      <c r="O56" s="3"/>
      <c r="P56" s="3"/>
      <c r="Q56" s="4"/>
      <c r="R56" s="6"/>
      <c r="S56" s="66"/>
      <c r="U56" s="2"/>
      <c r="V56" s="91"/>
    </row>
    <row r="57" spans="1:22" x14ac:dyDescent="0.25">
      <c r="A57" s="31">
        <v>57</v>
      </c>
      <c r="B57" s="32" t="s">
        <v>327</v>
      </c>
      <c r="C57" s="32"/>
      <c r="D57" s="32"/>
      <c r="E57" s="32"/>
      <c r="F57" s="33">
        <v>43538</v>
      </c>
      <c r="G57" s="33"/>
      <c r="H57" s="32" t="s">
        <v>364</v>
      </c>
      <c r="I57" s="4"/>
      <c r="J57" s="4"/>
      <c r="K57" s="4"/>
      <c r="L57" s="6"/>
      <c r="M57" s="4"/>
      <c r="N57" s="4"/>
      <c r="O57" s="3"/>
      <c r="P57" s="3"/>
      <c r="Q57" s="4"/>
      <c r="R57" s="6"/>
      <c r="S57" s="66"/>
      <c r="U57" s="2"/>
      <c r="V57" s="91"/>
    </row>
    <row r="58" spans="1:22" x14ac:dyDescent="0.25">
      <c r="A58" s="31">
        <v>58</v>
      </c>
      <c r="B58" s="32" t="s">
        <v>369</v>
      </c>
      <c r="C58" s="32"/>
      <c r="D58" s="32"/>
      <c r="E58" s="32"/>
      <c r="F58" s="33">
        <v>43571</v>
      </c>
      <c r="G58" s="33"/>
      <c r="H58" s="32" t="s">
        <v>370</v>
      </c>
      <c r="I58" s="4"/>
      <c r="J58" s="4"/>
      <c r="K58" s="4"/>
      <c r="L58" s="6"/>
      <c r="M58" s="4"/>
      <c r="N58" s="4"/>
      <c r="O58" s="3"/>
      <c r="P58" s="3"/>
      <c r="Q58" s="4"/>
      <c r="R58" s="6"/>
      <c r="S58" s="66"/>
      <c r="U58" s="2"/>
      <c r="V58" s="91"/>
    </row>
    <row r="59" spans="1:22" x14ac:dyDescent="0.25">
      <c r="A59" s="31">
        <v>59</v>
      </c>
      <c r="B59" s="32" t="s">
        <v>372</v>
      </c>
      <c r="C59" s="32"/>
      <c r="D59" s="32"/>
      <c r="E59" s="32"/>
      <c r="F59" s="33">
        <v>43593</v>
      </c>
      <c r="G59" s="33"/>
      <c r="H59" s="32" t="s">
        <v>373</v>
      </c>
      <c r="I59" s="4"/>
      <c r="J59" s="4"/>
      <c r="K59" s="4"/>
      <c r="L59" s="6"/>
      <c r="M59" s="4"/>
      <c r="N59" s="4"/>
      <c r="O59" s="3"/>
      <c r="P59" s="3"/>
      <c r="Q59" s="4"/>
      <c r="R59" s="6"/>
      <c r="S59" s="66"/>
      <c r="U59" s="2"/>
      <c r="V59" s="91"/>
    </row>
    <row r="60" spans="1:22" x14ac:dyDescent="0.25">
      <c r="A60" s="31">
        <v>60</v>
      </c>
      <c r="B60" s="32" t="s">
        <v>386</v>
      </c>
      <c r="C60" s="32"/>
      <c r="D60" s="32"/>
      <c r="E60" s="32"/>
      <c r="F60" s="33">
        <v>43616</v>
      </c>
      <c r="G60" s="33"/>
      <c r="H60" s="32" t="s">
        <v>393</v>
      </c>
      <c r="I60" s="4"/>
      <c r="J60" s="4"/>
      <c r="K60" s="4"/>
      <c r="L60" s="6"/>
      <c r="M60" s="4"/>
      <c r="N60" s="4"/>
      <c r="O60" s="3"/>
      <c r="P60" s="3"/>
      <c r="Q60" s="4"/>
      <c r="R60" s="6"/>
      <c r="S60" s="66"/>
      <c r="U60" s="2"/>
      <c r="V60" s="91"/>
    </row>
    <row r="61" spans="1:22" x14ac:dyDescent="0.25">
      <c r="A61" s="31">
        <v>61</v>
      </c>
      <c r="B61" s="32" t="s">
        <v>387</v>
      </c>
      <c r="C61" s="32"/>
      <c r="D61" s="32"/>
      <c r="E61" s="32"/>
      <c r="F61" s="33">
        <f>+F60</f>
        <v>43616</v>
      </c>
      <c r="G61" s="33"/>
      <c r="H61" s="32" t="s">
        <v>394</v>
      </c>
      <c r="I61" s="4"/>
      <c r="J61" s="4"/>
      <c r="K61" s="4"/>
      <c r="L61" s="6"/>
      <c r="M61" s="4"/>
      <c r="N61" s="4"/>
      <c r="O61" s="3"/>
      <c r="P61" s="3"/>
      <c r="Q61" s="4"/>
      <c r="R61" s="6"/>
      <c r="S61" s="66"/>
      <c r="U61" s="2"/>
      <c r="V61" s="91"/>
    </row>
    <row r="62" spans="1:22" x14ac:dyDescent="0.25">
      <c r="A62" s="31">
        <v>62</v>
      </c>
      <c r="B62" s="32" t="s">
        <v>388</v>
      </c>
      <c r="C62" s="32"/>
      <c r="D62" s="32"/>
      <c r="E62" s="32"/>
      <c r="F62" s="33">
        <f>+F61</f>
        <v>43616</v>
      </c>
      <c r="G62" s="33"/>
      <c r="H62" s="32" t="s">
        <v>395</v>
      </c>
      <c r="I62" s="4"/>
      <c r="J62" s="4"/>
      <c r="K62" s="4"/>
      <c r="L62" s="6"/>
      <c r="M62" s="4"/>
      <c r="N62" s="4"/>
      <c r="O62" s="3"/>
      <c r="P62" s="3"/>
      <c r="Q62" s="4"/>
      <c r="R62" s="6"/>
      <c r="S62" s="66"/>
      <c r="U62" s="2"/>
      <c r="V62" s="91"/>
    </row>
    <row r="63" spans="1:22" x14ac:dyDescent="0.25">
      <c r="A63" s="31">
        <v>63</v>
      </c>
      <c r="B63" s="32" t="s">
        <v>390</v>
      </c>
      <c r="C63" s="32"/>
      <c r="D63" s="32"/>
      <c r="E63" s="32"/>
      <c r="F63" s="33">
        <f>+F62</f>
        <v>43616</v>
      </c>
      <c r="G63" s="33"/>
      <c r="H63" s="32" t="s">
        <v>396</v>
      </c>
      <c r="I63" s="4"/>
      <c r="J63" s="4"/>
      <c r="K63" s="4"/>
      <c r="L63" s="6"/>
      <c r="M63" s="4"/>
      <c r="N63" s="4"/>
      <c r="O63" s="3"/>
      <c r="P63" s="3"/>
      <c r="Q63" s="4"/>
      <c r="R63" s="6"/>
      <c r="S63" s="66"/>
      <c r="U63" s="2"/>
      <c r="V63" s="91"/>
    </row>
    <row r="64" spans="1:22" x14ac:dyDescent="0.25">
      <c r="A64" s="31">
        <v>64</v>
      </c>
      <c r="B64" s="32" t="s">
        <v>398</v>
      </c>
      <c r="C64" s="32"/>
      <c r="D64" s="32"/>
      <c r="E64" s="32"/>
      <c r="F64" s="33">
        <v>43619</v>
      </c>
      <c r="G64" s="33"/>
      <c r="H64" s="32" t="s">
        <v>399</v>
      </c>
      <c r="I64" s="4"/>
      <c r="J64" s="4"/>
      <c r="K64" s="4"/>
      <c r="L64" s="6"/>
      <c r="M64" s="4"/>
      <c r="N64" s="4"/>
      <c r="O64" s="3"/>
      <c r="P64" s="3"/>
      <c r="Q64" s="4"/>
      <c r="R64" s="6"/>
      <c r="S64" s="66"/>
      <c r="U64" s="2"/>
      <c r="V64" s="91"/>
    </row>
    <row r="65" spans="1:22" x14ac:dyDescent="0.25">
      <c r="A65" s="31">
        <v>65</v>
      </c>
      <c r="B65" s="32" t="s">
        <v>400</v>
      </c>
      <c r="C65" s="32"/>
      <c r="D65" s="32"/>
      <c r="E65" s="32"/>
      <c r="F65" s="33">
        <v>43619</v>
      </c>
      <c r="G65" s="33"/>
      <c r="H65" s="32" t="s">
        <v>403</v>
      </c>
      <c r="I65" s="4"/>
      <c r="J65" s="4"/>
      <c r="K65" s="4"/>
      <c r="L65" s="6"/>
      <c r="M65" s="4"/>
      <c r="N65" s="4"/>
      <c r="O65" s="3"/>
      <c r="P65" s="3"/>
      <c r="Q65" s="4"/>
      <c r="R65" s="6"/>
      <c r="S65" s="66"/>
      <c r="U65" s="2"/>
      <c r="V65" s="91"/>
    </row>
    <row r="66" spans="1:22" x14ac:dyDescent="0.25">
      <c r="A66" s="31">
        <v>66</v>
      </c>
      <c r="B66" s="32" t="s">
        <v>401</v>
      </c>
      <c r="C66" s="32"/>
      <c r="D66" s="32"/>
      <c r="E66" s="32"/>
      <c r="F66" s="33">
        <v>43623</v>
      </c>
      <c r="G66" s="33"/>
      <c r="H66" s="32" t="s">
        <v>402</v>
      </c>
      <c r="I66" s="4"/>
      <c r="J66" s="4"/>
      <c r="K66" s="4"/>
      <c r="L66" s="6"/>
      <c r="M66" s="4"/>
      <c r="N66" s="4"/>
      <c r="O66" s="3"/>
      <c r="P66" s="3"/>
      <c r="Q66" s="4"/>
      <c r="R66" s="6"/>
      <c r="S66" s="66"/>
      <c r="U66" s="2"/>
      <c r="V66" s="91"/>
    </row>
    <row r="67" spans="1:22" x14ac:dyDescent="0.25">
      <c r="A67" s="31">
        <v>67</v>
      </c>
      <c r="B67" s="32" t="s">
        <v>405</v>
      </c>
      <c r="C67" s="32"/>
      <c r="D67" s="32"/>
      <c r="E67" s="32"/>
      <c r="F67" s="33">
        <v>43626</v>
      </c>
      <c r="G67" s="33"/>
      <c r="H67" s="32" t="s">
        <v>406</v>
      </c>
      <c r="I67" s="4"/>
      <c r="J67" s="4"/>
      <c r="K67" s="4"/>
      <c r="L67" s="6"/>
      <c r="M67" s="4"/>
      <c r="N67" s="4"/>
      <c r="O67" s="3"/>
      <c r="P67" s="3"/>
      <c r="Q67" s="4"/>
      <c r="R67" s="6"/>
      <c r="S67" s="66"/>
      <c r="U67" s="2"/>
      <c r="V67" s="91"/>
    </row>
    <row r="68" spans="1:22" x14ac:dyDescent="0.25">
      <c r="A68" s="31">
        <v>68</v>
      </c>
      <c r="B68" s="32" t="s">
        <v>407</v>
      </c>
      <c r="C68" s="32"/>
      <c r="D68" s="32"/>
      <c r="E68" s="32"/>
      <c r="F68" s="33">
        <v>43629</v>
      </c>
      <c r="G68" s="33"/>
      <c r="H68" s="32" t="s">
        <v>409</v>
      </c>
      <c r="I68" s="4"/>
      <c r="J68" s="4"/>
      <c r="K68" s="4"/>
      <c r="L68" s="6"/>
      <c r="M68" s="4"/>
      <c r="N68" s="4"/>
      <c r="O68" s="3"/>
      <c r="P68" s="3"/>
      <c r="Q68" s="4"/>
      <c r="R68" s="6"/>
      <c r="S68" s="66"/>
      <c r="U68" s="2"/>
      <c r="V68" s="91"/>
    </row>
    <row r="69" spans="1:22" x14ac:dyDescent="0.25">
      <c r="A69" s="31">
        <v>69</v>
      </c>
      <c r="B69" s="32" t="s">
        <v>412</v>
      </c>
      <c r="C69" s="32"/>
      <c r="D69" s="32"/>
      <c r="E69" s="32"/>
      <c r="F69" s="33">
        <v>43634</v>
      </c>
      <c r="G69" s="33"/>
      <c r="H69" s="32" t="s">
        <v>413</v>
      </c>
      <c r="I69" s="4"/>
      <c r="J69" s="4"/>
      <c r="K69" s="4"/>
      <c r="L69" s="6"/>
      <c r="M69" s="4"/>
      <c r="N69" s="4"/>
      <c r="O69" s="3"/>
      <c r="P69" s="3"/>
      <c r="Q69" s="4"/>
      <c r="R69" s="6"/>
      <c r="S69" s="66"/>
      <c r="U69" s="2"/>
      <c r="V69" s="91"/>
    </row>
    <row r="70" spans="1:22" x14ac:dyDescent="0.25">
      <c r="A70" s="31">
        <v>70</v>
      </c>
      <c r="B70" s="32" t="s">
        <v>421</v>
      </c>
      <c r="C70" s="32"/>
      <c r="D70" s="32"/>
      <c r="E70" s="32"/>
      <c r="F70" s="33">
        <v>43641</v>
      </c>
      <c r="G70" s="33"/>
      <c r="H70" s="32"/>
      <c r="I70" s="4"/>
      <c r="J70" s="4"/>
      <c r="K70" s="4"/>
      <c r="L70" s="6"/>
      <c r="M70" s="4"/>
      <c r="N70" s="4"/>
      <c r="O70" s="3"/>
      <c r="P70" s="3"/>
      <c r="Q70" s="4"/>
      <c r="R70" s="6"/>
      <c r="S70" s="66"/>
      <c r="U70" s="2"/>
      <c r="V70" s="91"/>
    </row>
    <row r="71" spans="1:22" x14ac:dyDescent="0.25">
      <c r="A71" s="31">
        <v>71</v>
      </c>
      <c r="B71" s="32" t="s">
        <v>422</v>
      </c>
      <c r="C71" s="32"/>
      <c r="D71" s="32"/>
      <c r="E71" s="32"/>
      <c r="F71" s="33">
        <f>+F70</f>
        <v>43641</v>
      </c>
      <c r="G71" s="33"/>
      <c r="H71" s="32"/>
      <c r="I71" s="4"/>
      <c r="J71" s="4"/>
      <c r="K71" s="4"/>
      <c r="L71" s="6"/>
      <c r="M71" s="4"/>
      <c r="N71" s="4"/>
      <c r="O71" s="3"/>
      <c r="P71" s="3"/>
      <c r="Q71" s="4"/>
      <c r="R71" s="6"/>
      <c r="S71" s="66"/>
      <c r="U71" s="2"/>
      <c r="V71" s="91"/>
    </row>
    <row r="72" spans="1:22" x14ac:dyDescent="0.25">
      <c r="A72" s="31">
        <v>72</v>
      </c>
      <c r="B72" s="32" t="s">
        <v>423</v>
      </c>
      <c r="C72" s="32"/>
      <c r="D72" s="32"/>
      <c r="E72" s="32"/>
      <c r="F72" s="33">
        <f>+F71</f>
        <v>43641</v>
      </c>
      <c r="G72" s="33"/>
      <c r="H72" s="32"/>
      <c r="I72" s="4"/>
      <c r="J72" s="4"/>
      <c r="K72" s="4"/>
      <c r="L72" s="6"/>
      <c r="M72" s="4"/>
      <c r="N72" s="4"/>
      <c r="O72" s="3"/>
      <c r="P72" s="3"/>
      <c r="Q72" s="4"/>
      <c r="R72" s="6"/>
      <c r="S72" s="66"/>
      <c r="U72" s="2"/>
      <c r="V72" s="91"/>
    </row>
    <row r="73" spans="1:22" x14ac:dyDescent="0.25">
      <c r="A73" s="31">
        <v>73</v>
      </c>
      <c r="B73" s="32" t="s">
        <v>424</v>
      </c>
      <c r="C73" s="32"/>
      <c r="D73" s="32"/>
      <c r="E73" s="32"/>
      <c r="F73" s="33">
        <f>+F72</f>
        <v>43641</v>
      </c>
      <c r="G73" s="33"/>
      <c r="H73" s="32"/>
      <c r="I73" s="4"/>
      <c r="J73" s="4"/>
      <c r="K73" s="4"/>
      <c r="L73" s="6"/>
      <c r="M73" s="4"/>
      <c r="N73" s="4"/>
      <c r="O73" s="3"/>
      <c r="P73" s="3"/>
      <c r="Q73" s="4"/>
      <c r="R73" s="6"/>
      <c r="S73" s="66"/>
      <c r="U73" s="2"/>
      <c r="V73" s="91"/>
    </row>
    <row r="74" spans="1:22" x14ac:dyDescent="0.25">
      <c r="A74" s="31">
        <v>74</v>
      </c>
      <c r="B74" s="32" t="s">
        <v>425</v>
      </c>
      <c r="C74" s="32"/>
      <c r="D74" s="32"/>
      <c r="E74" s="32"/>
      <c r="F74" s="33">
        <f>+F73</f>
        <v>43641</v>
      </c>
      <c r="G74" s="33"/>
      <c r="H74" s="32"/>
      <c r="I74" s="4"/>
      <c r="J74" s="4"/>
      <c r="K74" s="4"/>
      <c r="L74" s="6"/>
      <c r="M74" s="4"/>
      <c r="N74" s="4"/>
      <c r="O74" s="3"/>
      <c r="P74" s="3"/>
      <c r="Q74" s="4"/>
      <c r="R74" s="6"/>
      <c r="S74" s="66"/>
      <c r="U74" s="2"/>
      <c r="V74" s="91"/>
    </row>
    <row r="75" spans="1:22" x14ac:dyDescent="0.25">
      <c r="A75" s="31">
        <v>75</v>
      </c>
      <c r="B75" s="32" t="s">
        <v>426</v>
      </c>
      <c r="C75" s="32"/>
      <c r="D75" s="32"/>
      <c r="E75" s="32"/>
      <c r="F75" s="33">
        <v>43644</v>
      </c>
      <c r="G75" s="33"/>
      <c r="H75" s="32" t="s">
        <v>427</v>
      </c>
      <c r="I75" s="4"/>
      <c r="J75" s="4"/>
      <c r="K75" s="4"/>
      <c r="L75" s="6"/>
      <c r="M75" s="4"/>
      <c r="N75" s="4"/>
      <c r="O75" s="3"/>
      <c r="P75" s="3"/>
      <c r="Q75" s="4"/>
      <c r="R75" s="6"/>
      <c r="S75" s="66"/>
      <c r="U75" s="2"/>
      <c r="V75" s="91"/>
    </row>
    <row r="76" spans="1:22" x14ac:dyDescent="0.25">
      <c r="A76" s="31"/>
      <c r="B76" s="32" t="str">
        <f>+B47</f>
        <v>ZF92699BE4</v>
      </c>
      <c r="C76" s="32"/>
      <c r="D76" s="32"/>
      <c r="E76" s="32"/>
      <c r="F76" s="33"/>
      <c r="G76" s="33"/>
      <c r="H76" s="32"/>
      <c r="I76" s="4"/>
      <c r="J76" s="4"/>
      <c r="K76" s="4"/>
      <c r="L76" s="6"/>
      <c r="M76" s="4"/>
      <c r="N76" s="4"/>
      <c r="O76" s="3"/>
      <c r="P76" s="3"/>
      <c r="Q76" s="4"/>
      <c r="R76" s="6"/>
      <c r="S76" s="66"/>
      <c r="U76" s="2"/>
      <c r="V76" s="91"/>
    </row>
    <row r="77" spans="1:22" x14ac:dyDescent="0.25">
      <c r="A77" s="97"/>
      <c r="B77" s="4" t="s">
        <v>465</v>
      </c>
      <c r="C77" s="4"/>
      <c r="D77" s="4"/>
      <c r="E77" s="4"/>
      <c r="F77" s="5"/>
      <c r="G77" s="5"/>
      <c r="H77" s="4"/>
      <c r="I77" s="4"/>
      <c r="J77" s="4"/>
      <c r="K77" s="4"/>
      <c r="L77" s="6"/>
      <c r="M77" s="4"/>
      <c r="N77" s="4"/>
      <c r="O77" s="3"/>
      <c r="P77" s="3"/>
      <c r="Q77" s="4"/>
      <c r="R77" s="6"/>
      <c r="S77" s="66"/>
      <c r="U77" s="2"/>
      <c r="V77" s="91"/>
    </row>
    <row r="78" spans="1:22" x14ac:dyDescent="0.25">
      <c r="A78" s="97"/>
      <c r="B78" s="4" t="s">
        <v>469</v>
      </c>
      <c r="C78" s="4"/>
      <c r="D78" s="4"/>
      <c r="E78" s="4"/>
      <c r="F78" s="5"/>
      <c r="G78" s="5"/>
      <c r="H78" s="4"/>
      <c r="I78" s="4"/>
      <c r="J78" s="4"/>
      <c r="K78" s="4"/>
      <c r="L78" s="6"/>
      <c r="M78" s="4"/>
      <c r="N78" s="4"/>
      <c r="O78" s="3"/>
      <c r="P78" s="3"/>
      <c r="Q78" s="4"/>
      <c r="R78" s="6"/>
      <c r="S78" s="66"/>
      <c r="U78" s="2"/>
      <c r="V78" s="91"/>
    </row>
    <row r="79" spans="1:22" x14ac:dyDescent="0.25">
      <c r="A79" s="97"/>
      <c r="B79" s="4" t="str">
        <f>+B74</f>
        <v>Z5E28F678A</v>
      </c>
      <c r="C79" s="4"/>
      <c r="D79" s="4"/>
      <c r="E79" s="4"/>
      <c r="F79" s="5"/>
      <c r="G79" s="5"/>
      <c r="H79" s="4"/>
      <c r="I79" s="4"/>
      <c r="J79" s="4"/>
      <c r="K79" s="4"/>
      <c r="L79" s="6"/>
      <c r="M79" s="4"/>
      <c r="N79" s="4"/>
      <c r="O79" s="3"/>
      <c r="P79" s="3"/>
      <c r="Q79" s="4"/>
      <c r="R79" s="6"/>
      <c r="S79" s="66"/>
      <c r="U79" s="2"/>
      <c r="V79" s="91"/>
    </row>
    <row r="80" spans="1:22" x14ac:dyDescent="0.25">
      <c r="A80" s="97"/>
      <c r="B80" s="4" t="s">
        <v>472</v>
      </c>
      <c r="C80" s="4"/>
      <c r="D80" s="4"/>
      <c r="E80" s="4"/>
      <c r="F80" s="5"/>
      <c r="G80" s="5"/>
      <c r="H80" s="4"/>
      <c r="I80" s="4"/>
      <c r="J80" s="4"/>
      <c r="K80" s="4"/>
      <c r="L80" s="6"/>
      <c r="M80" s="4"/>
      <c r="N80" s="4"/>
      <c r="O80" s="3"/>
      <c r="P80" s="3"/>
      <c r="Q80" s="4"/>
      <c r="R80" s="6"/>
      <c r="S80" s="66"/>
      <c r="U80" s="2"/>
      <c r="V80" s="91"/>
    </row>
    <row r="81" spans="1:22" x14ac:dyDescent="0.25">
      <c r="A81" s="97"/>
      <c r="B81" s="4" t="s">
        <v>476</v>
      </c>
      <c r="C81" s="4"/>
      <c r="D81" s="4"/>
      <c r="E81" s="4"/>
      <c r="F81" s="5"/>
      <c r="G81" s="5"/>
      <c r="H81" s="4"/>
      <c r="I81" s="4"/>
      <c r="J81" s="4"/>
      <c r="K81" s="4"/>
      <c r="L81" s="6"/>
      <c r="M81" s="4"/>
      <c r="N81" s="4"/>
      <c r="O81" s="3"/>
      <c r="P81" s="3"/>
      <c r="Q81" s="4"/>
      <c r="R81" s="6"/>
      <c r="S81" s="66"/>
      <c r="U81" s="2"/>
      <c r="V81" s="91"/>
    </row>
    <row r="82" spans="1:22" x14ac:dyDescent="0.25">
      <c r="A82" s="97"/>
      <c r="B82" s="4" t="s">
        <v>479</v>
      </c>
      <c r="C82" s="4"/>
      <c r="D82" s="4"/>
      <c r="E82" s="4"/>
      <c r="F82" s="5"/>
      <c r="G82" s="5"/>
      <c r="H82" s="4"/>
      <c r="I82" s="4"/>
      <c r="J82" s="4"/>
      <c r="K82" s="4"/>
      <c r="L82" s="6"/>
      <c r="M82" s="4"/>
      <c r="N82" s="4"/>
      <c r="O82" s="3"/>
      <c r="P82" s="3"/>
      <c r="Q82" s="4"/>
      <c r="R82" s="6"/>
      <c r="S82" s="66"/>
      <c r="U82" s="2"/>
      <c r="V82" s="91"/>
    </row>
    <row r="83" spans="1:22" x14ac:dyDescent="0.25">
      <c r="A83" s="97"/>
      <c r="B83" s="4" t="s">
        <v>473</v>
      </c>
      <c r="C83" s="4"/>
      <c r="D83" s="4"/>
      <c r="E83" s="4"/>
      <c r="F83" s="5"/>
      <c r="G83" s="5"/>
      <c r="H83" s="4"/>
      <c r="I83" s="4"/>
      <c r="J83" s="4"/>
      <c r="K83" s="4"/>
      <c r="L83" s="6"/>
      <c r="M83" s="4"/>
      <c r="N83" s="4"/>
      <c r="O83" s="3"/>
      <c r="P83" s="3"/>
      <c r="Q83" s="4"/>
      <c r="R83" s="6"/>
      <c r="S83" s="66"/>
      <c r="U83" s="2"/>
      <c r="V83" s="91"/>
    </row>
    <row r="84" spans="1:22" x14ac:dyDescent="0.25">
      <c r="A84" s="97"/>
      <c r="B84" s="4" t="s">
        <v>475</v>
      </c>
      <c r="C84" s="4"/>
      <c r="D84" s="4"/>
      <c r="E84" s="4"/>
      <c r="F84" s="5"/>
      <c r="G84" s="5"/>
      <c r="H84" s="4"/>
      <c r="I84" s="4"/>
      <c r="J84" s="4"/>
      <c r="K84" s="4"/>
      <c r="L84" s="6"/>
      <c r="M84" s="4"/>
      <c r="N84" s="4"/>
      <c r="O84" s="3"/>
      <c r="P84" s="3"/>
      <c r="Q84" s="4"/>
      <c r="R84" s="6"/>
      <c r="S84" s="66"/>
      <c r="U84" s="2"/>
      <c r="V84" s="91"/>
    </row>
    <row r="85" spans="1:22" x14ac:dyDescent="0.25">
      <c r="A85" s="97"/>
      <c r="B85" s="4" t="s">
        <v>488</v>
      </c>
      <c r="C85" s="4"/>
      <c r="D85" s="4"/>
      <c r="E85" s="4"/>
      <c r="F85" s="5"/>
      <c r="G85" s="5"/>
      <c r="H85" s="4"/>
      <c r="I85" s="4"/>
      <c r="J85" s="4"/>
      <c r="K85" s="4"/>
      <c r="L85" s="6"/>
      <c r="M85" s="4"/>
      <c r="N85" s="4"/>
      <c r="O85" s="3"/>
      <c r="P85" s="3"/>
      <c r="Q85" s="4"/>
      <c r="R85" s="6"/>
      <c r="S85" s="66"/>
      <c r="U85" s="2"/>
      <c r="V85" s="91"/>
    </row>
    <row r="86" spans="1:22" x14ac:dyDescent="0.25">
      <c r="A86" s="97"/>
      <c r="B86" s="4"/>
      <c r="C86" s="4"/>
      <c r="D86" s="4"/>
      <c r="E86" s="4"/>
      <c r="F86" s="5"/>
      <c r="G86" s="5"/>
      <c r="H86" s="4"/>
      <c r="I86" s="4"/>
      <c r="J86" s="4"/>
      <c r="K86" s="4"/>
      <c r="L86" s="6"/>
      <c r="M86" s="4"/>
      <c r="N86" s="4"/>
      <c r="O86" s="3"/>
      <c r="P86" s="3"/>
      <c r="Q86" s="4"/>
      <c r="R86" s="6"/>
      <c r="S86" s="66"/>
      <c r="U86" s="2"/>
      <c r="V86" s="91"/>
    </row>
    <row r="87" spans="1:22" x14ac:dyDescent="0.25">
      <c r="A87" s="97"/>
      <c r="B87" s="4"/>
      <c r="C87" s="4"/>
      <c r="D87" s="4"/>
      <c r="E87" s="4"/>
      <c r="F87" s="5"/>
      <c r="G87" s="5"/>
      <c r="H87" s="4"/>
      <c r="I87" s="4"/>
      <c r="J87" s="4"/>
      <c r="K87" s="4"/>
      <c r="L87" s="6"/>
      <c r="M87" s="4"/>
      <c r="N87" s="4"/>
      <c r="O87" s="3"/>
      <c r="P87" s="3"/>
      <c r="Q87" s="4"/>
      <c r="R87" s="6"/>
      <c r="S87" s="66"/>
      <c r="U87" s="2"/>
      <c r="V87" s="91"/>
    </row>
    <row r="88" spans="1:22" x14ac:dyDescent="0.25">
      <c r="A88" s="97"/>
      <c r="B88" s="4"/>
      <c r="C88" s="4"/>
      <c r="D88" s="4"/>
      <c r="E88" s="4"/>
      <c r="F88" s="5"/>
      <c r="G88" s="5"/>
      <c r="H88" s="4"/>
      <c r="I88" s="4"/>
      <c r="J88" s="4"/>
      <c r="K88" s="4"/>
      <c r="L88" s="6"/>
      <c r="M88" s="4"/>
      <c r="N88" s="4"/>
      <c r="O88" s="3"/>
      <c r="P88" s="3"/>
      <c r="Q88" s="4"/>
      <c r="R88" s="6"/>
      <c r="S88" s="66"/>
      <c r="U88" s="2"/>
      <c r="V88" s="91"/>
    </row>
    <row r="89" spans="1:22" x14ac:dyDescent="0.25">
      <c r="A89" s="97"/>
      <c r="B89" s="4"/>
      <c r="C89" s="4"/>
      <c r="D89" s="4"/>
      <c r="E89" s="4"/>
      <c r="F89" s="5"/>
      <c r="G89" s="5"/>
      <c r="H89" s="4"/>
      <c r="I89" s="4"/>
      <c r="J89" s="4"/>
      <c r="K89" s="4"/>
      <c r="L89" s="6"/>
      <c r="M89" s="4"/>
      <c r="N89" s="4"/>
      <c r="O89" s="3"/>
      <c r="P89" s="3"/>
      <c r="Q89" s="4"/>
      <c r="R89" s="6"/>
      <c r="S89" s="66"/>
      <c r="U89" s="2"/>
      <c r="V89" s="91"/>
    </row>
    <row r="90" spans="1:22" x14ac:dyDescent="0.25">
      <c r="A90" s="97"/>
      <c r="B90" s="4"/>
      <c r="C90" s="4"/>
      <c r="D90" s="4"/>
      <c r="E90" s="4"/>
      <c r="F90" s="5"/>
      <c r="G90" s="5"/>
      <c r="H90" s="4"/>
      <c r="I90" s="4"/>
      <c r="J90" s="4"/>
      <c r="K90" s="4"/>
      <c r="L90" s="6"/>
      <c r="M90" s="4"/>
      <c r="N90" s="4"/>
      <c r="O90" s="3"/>
      <c r="P90" s="3"/>
      <c r="Q90" s="4"/>
      <c r="R90" s="6"/>
      <c r="S90" s="66"/>
      <c r="U90" s="2"/>
      <c r="V90" s="91"/>
    </row>
    <row r="91" spans="1:22" x14ac:dyDescent="0.25">
      <c r="A91" s="2"/>
      <c r="B91" s="11"/>
      <c r="C91" s="4"/>
      <c r="D91" s="4"/>
      <c r="E91" s="4"/>
      <c r="F91" s="4"/>
      <c r="G91" s="4"/>
      <c r="H91" s="4"/>
      <c r="I91" s="4"/>
      <c r="J91" s="4"/>
      <c r="K91" s="4"/>
      <c r="L91" s="6"/>
      <c r="M91" s="4"/>
      <c r="N91" s="4"/>
      <c r="O91" s="3"/>
      <c r="P91" s="12"/>
      <c r="Q91" s="4"/>
      <c r="R91" s="6"/>
      <c r="S91" s="6"/>
      <c r="U91" s="2" t="s">
        <v>138</v>
      </c>
      <c r="V91" s="91">
        <f>(+V38+V39)/100*4</f>
        <v>114.08368</v>
      </c>
    </row>
    <row r="92" spans="1:22" ht="15.75" thickBot="1" x14ac:dyDescent="0.3">
      <c r="A92" s="2"/>
      <c r="B92" s="11"/>
      <c r="C92" s="4"/>
      <c r="D92" s="4"/>
      <c r="E92" s="4"/>
      <c r="F92" s="4"/>
      <c r="G92" s="4"/>
      <c r="H92" s="4"/>
      <c r="I92" s="4"/>
      <c r="J92" s="4"/>
      <c r="K92" s="4"/>
      <c r="L92" s="6"/>
      <c r="M92" s="4"/>
      <c r="N92" s="4"/>
      <c r="O92" s="3"/>
      <c r="P92" s="13"/>
      <c r="Q92" s="4"/>
      <c r="R92" s="6"/>
      <c r="S92" s="6"/>
      <c r="U92" s="2" t="s">
        <v>134</v>
      </c>
      <c r="V92" s="91">
        <f>SUM(V38:V91)</f>
        <v>2966.1756800000003</v>
      </c>
    </row>
    <row r="93" spans="1:22" ht="15.75" thickBot="1" x14ac:dyDescent="0.3">
      <c r="A93" s="2"/>
      <c r="B93" s="68" t="s">
        <v>0</v>
      </c>
      <c r="C93" s="69"/>
      <c r="D93" s="69"/>
      <c r="E93" s="69"/>
      <c r="F93" s="69"/>
      <c r="G93" s="69"/>
      <c r="H93" s="69" t="s">
        <v>33</v>
      </c>
      <c r="I93" s="69"/>
      <c r="J93" s="69"/>
      <c r="K93" s="69"/>
      <c r="L93" s="28">
        <f>SUM(L1:L92)</f>
        <v>223857.97</v>
      </c>
      <c r="M93" s="70"/>
      <c r="N93" s="70"/>
      <c r="O93" s="71"/>
      <c r="P93" s="72"/>
      <c r="Q93" s="28">
        <f>SUM(Q1:Q92)</f>
        <v>148298.30999999997</v>
      </c>
      <c r="R93" s="65">
        <f>SUM(R1:R34)</f>
        <v>4201.25</v>
      </c>
      <c r="S93" s="7">
        <f>SUM(S1:S38)</f>
        <v>6379.48</v>
      </c>
      <c r="U93" s="2" t="s">
        <v>139</v>
      </c>
      <c r="V93" s="91">
        <f>+V92/100*22</f>
        <v>652.55864960000008</v>
      </c>
    </row>
    <row r="94" spans="1:22" ht="15.75" thickBot="1" x14ac:dyDescent="0.3">
      <c r="A94" s="2"/>
      <c r="B94" s="4" t="s">
        <v>28</v>
      </c>
      <c r="C94" s="4"/>
      <c r="D94" s="4"/>
      <c r="E94" s="4"/>
      <c r="F94" s="4"/>
      <c r="G94" s="4"/>
      <c r="H94" s="60" t="s">
        <v>119</v>
      </c>
      <c r="I94" s="4"/>
      <c r="J94" s="4"/>
      <c r="K94" s="4"/>
      <c r="L94" s="6"/>
      <c r="M94" s="4"/>
      <c r="N94" s="4"/>
      <c r="O94" s="3"/>
      <c r="Q94" s="6"/>
      <c r="R94" s="6"/>
      <c r="S94" s="4"/>
      <c r="U94" s="2" t="s">
        <v>135</v>
      </c>
      <c r="V94" s="91">
        <f>SUM(V92:V93)</f>
        <v>3618.7343296000004</v>
      </c>
    </row>
    <row r="95" spans="1:22" ht="15.75" thickBot="1" x14ac:dyDescent="0.3">
      <c r="A95" s="2"/>
      <c r="B95" s="60" t="s">
        <v>35</v>
      </c>
      <c r="C95" s="60"/>
      <c r="D95" s="60"/>
      <c r="E95" s="60"/>
      <c r="F95" s="60"/>
      <c r="G95" s="60"/>
      <c r="H95" s="60" t="s">
        <v>120</v>
      </c>
      <c r="I95" s="60"/>
      <c r="J95" s="60"/>
      <c r="K95" s="60"/>
      <c r="L95" s="28">
        <f>2684+427</f>
        <v>3111</v>
      </c>
      <c r="M95" s="60"/>
      <c r="N95" s="60"/>
      <c r="O95" s="64"/>
      <c r="P95" s="62"/>
      <c r="Q95" s="63">
        <v>3111</v>
      </c>
      <c r="R95" s="4"/>
      <c r="S95" s="4"/>
      <c r="U95" s="2" t="s">
        <v>136</v>
      </c>
      <c r="V95" s="91">
        <f>(+V38+V39)/5</f>
        <v>570.41840000000002</v>
      </c>
    </row>
    <row r="96" spans="1:22" ht="15.75" thickBot="1" x14ac:dyDescent="0.3">
      <c r="A96" s="2"/>
      <c r="B96" s="60"/>
      <c r="C96" s="60"/>
      <c r="D96" s="60"/>
      <c r="E96" s="60"/>
      <c r="F96" s="60"/>
      <c r="G96" s="60"/>
      <c r="H96" s="60" t="s">
        <v>111</v>
      </c>
      <c r="I96" s="60"/>
      <c r="J96" s="60"/>
      <c r="K96" s="60"/>
      <c r="L96" s="63"/>
      <c r="M96" s="60"/>
      <c r="N96" s="60"/>
      <c r="O96" s="64"/>
      <c r="P96" s="62"/>
      <c r="Q96" s="94">
        <f>+Q93+Q95</f>
        <v>151409.30999999997</v>
      </c>
      <c r="R96" s="4"/>
      <c r="S96" s="4"/>
      <c r="V96" s="91"/>
    </row>
    <row r="97" spans="1:22" ht="15.75" thickBot="1" x14ac:dyDescent="0.3">
      <c r="A97" s="2"/>
      <c r="B97" s="39" t="s">
        <v>44</v>
      </c>
      <c r="C97" s="39"/>
      <c r="D97" s="39"/>
      <c r="E97" s="39"/>
      <c r="F97" s="40">
        <v>43080</v>
      </c>
      <c r="G97" s="40"/>
      <c r="H97" s="32" t="s">
        <v>148</v>
      </c>
      <c r="I97" s="32" t="s">
        <v>45</v>
      </c>
      <c r="J97" s="32"/>
      <c r="K97" s="78"/>
      <c r="L97" s="73">
        <v>252000</v>
      </c>
      <c r="M97" s="6"/>
      <c r="N97" s="4"/>
      <c r="O97" s="3"/>
      <c r="P97" s="3"/>
      <c r="Q97" s="95">
        <f>101434.5+64549.18+40983.6</f>
        <v>206967.28</v>
      </c>
      <c r="R97" s="4"/>
      <c r="S97" s="7">
        <f>22315.59+14201+9016.48</f>
        <v>45533.069999999992</v>
      </c>
      <c r="V97" s="91"/>
    </row>
    <row r="98" spans="1:22" ht="15.75" thickBot="1" x14ac:dyDescent="0.3">
      <c r="A98" s="2"/>
      <c r="B98" s="8"/>
      <c r="C98" s="8"/>
      <c r="D98" s="8"/>
      <c r="E98" s="8"/>
      <c r="F98" s="29"/>
      <c r="G98" s="29"/>
      <c r="H98" s="4"/>
      <c r="I98" s="4"/>
      <c r="J98" s="4"/>
      <c r="K98" s="5"/>
      <c r="L98" s="6"/>
      <c r="M98" s="4"/>
      <c r="N98" s="4"/>
      <c r="O98" s="3"/>
      <c r="P98" s="3"/>
      <c r="Q98" s="96">
        <f>SUM(Q96:Q97)</f>
        <v>358376.58999999997</v>
      </c>
      <c r="R98" s="4"/>
      <c r="S98" s="4"/>
      <c r="V98" s="91"/>
    </row>
    <row r="99" spans="1:22" ht="15.75" thickBot="1" x14ac:dyDescent="0.3">
      <c r="A99" s="2"/>
      <c r="B99" s="8"/>
      <c r="C99" s="8"/>
      <c r="D99" s="8"/>
      <c r="E99" s="8"/>
      <c r="F99" s="29"/>
      <c r="G99" s="29"/>
      <c r="H99" s="4"/>
      <c r="I99" s="4"/>
      <c r="J99" s="4"/>
      <c r="K99" s="5"/>
      <c r="L99" s="74">
        <f>SUM(L93:L97)</f>
        <v>478968.97</v>
      </c>
      <c r="M99" s="4"/>
      <c r="N99" s="4"/>
      <c r="O99" s="3"/>
      <c r="P99" s="3"/>
      <c r="Q99" s="4"/>
      <c r="R99" s="4"/>
      <c r="S99" s="4"/>
      <c r="V99" s="91"/>
    </row>
    <row r="100" spans="1:22" ht="15.75" thickBot="1" x14ac:dyDescent="0.3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75" t="s">
        <v>109</v>
      </c>
      <c r="M100" s="4"/>
      <c r="N100" s="4"/>
      <c r="O100" s="3"/>
      <c r="Q100" s="4"/>
      <c r="R100" s="4"/>
      <c r="S100" s="4"/>
      <c r="V100" s="91"/>
    </row>
    <row r="101" spans="1:22" x14ac:dyDescent="0.25">
      <c r="A101" s="2"/>
      <c r="B101" s="9"/>
      <c r="C101" s="10"/>
      <c r="D101" s="10"/>
      <c r="E101" s="10"/>
      <c r="F101" s="10"/>
      <c r="G101" s="10"/>
      <c r="H101" s="14" t="s">
        <v>85</v>
      </c>
      <c r="I101" s="15"/>
      <c r="J101" s="3"/>
      <c r="K101" s="3"/>
      <c r="L101" s="89">
        <f>+L28+L29+L30+L31+L32+L25+L33+L34+L35</f>
        <v>38614.730000000003</v>
      </c>
      <c r="M101" s="90">
        <v>2018</v>
      </c>
      <c r="N101" s="4"/>
      <c r="O101" s="3"/>
      <c r="Q101" s="4"/>
      <c r="R101" s="4"/>
      <c r="S101" s="4"/>
      <c r="V101" s="91"/>
    </row>
    <row r="102" spans="1:22" x14ac:dyDescent="0.25">
      <c r="A102" s="2"/>
      <c r="B102" s="16">
        <v>43003</v>
      </c>
      <c r="C102" s="5"/>
      <c r="D102" s="5"/>
      <c r="E102" s="5"/>
      <c r="F102" s="5"/>
      <c r="G102" s="5"/>
      <c r="H102" s="4" t="s">
        <v>22</v>
      </c>
      <c r="I102" s="17">
        <v>13938</v>
      </c>
      <c r="J102" s="3"/>
      <c r="K102" s="3"/>
      <c r="L102" s="85">
        <f>+L99-L101</f>
        <v>440354.24</v>
      </c>
      <c r="M102" s="86">
        <v>2017</v>
      </c>
      <c r="N102" s="4"/>
      <c r="O102" s="3"/>
      <c r="Q102" s="4"/>
      <c r="R102" s="4"/>
      <c r="S102" s="4"/>
      <c r="V102" s="91"/>
    </row>
    <row r="103" spans="1:22" x14ac:dyDescent="0.25">
      <c r="A103" s="2"/>
      <c r="B103" s="16">
        <v>43015</v>
      </c>
      <c r="C103" s="5"/>
      <c r="D103" s="5"/>
      <c r="E103" s="5"/>
      <c r="F103" s="5"/>
      <c r="G103" s="5"/>
      <c r="H103" s="4" t="s">
        <v>23</v>
      </c>
      <c r="I103" s="17">
        <v>13502.56</v>
      </c>
      <c r="J103" s="3"/>
      <c r="K103" s="3"/>
      <c r="L103" s="6"/>
      <c r="M103" s="4"/>
      <c r="N103" s="4"/>
      <c r="O103" s="3"/>
      <c r="Q103" s="4"/>
      <c r="R103" s="4"/>
      <c r="S103" s="4"/>
    </row>
    <row r="104" spans="1:22" x14ac:dyDescent="0.25">
      <c r="A104" s="2"/>
      <c r="B104" s="16">
        <v>43025</v>
      </c>
      <c r="C104" s="5"/>
      <c r="D104" s="5"/>
      <c r="E104" s="5"/>
      <c r="F104" s="5"/>
      <c r="G104" s="5"/>
      <c r="H104" s="4" t="s">
        <v>24</v>
      </c>
      <c r="I104" s="17">
        <v>5595.46</v>
      </c>
      <c r="J104" s="3"/>
      <c r="K104" s="3"/>
      <c r="L104" s="6"/>
      <c r="M104" s="4"/>
      <c r="N104" s="4"/>
      <c r="O104" s="3"/>
      <c r="Q104" s="4"/>
      <c r="R104" s="4"/>
      <c r="S104" s="4"/>
    </row>
    <row r="105" spans="1:22" x14ac:dyDescent="0.25">
      <c r="A105" s="2"/>
      <c r="B105" s="16">
        <v>43046</v>
      </c>
      <c r="C105" s="5"/>
      <c r="D105" s="5"/>
      <c r="E105" s="5"/>
      <c r="F105" s="5"/>
      <c r="G105" s="5"/>
      <c r="H105" s="4" t="s">
        <v>25</v>
      </c>
      <c r="I105" s="17">
        <v>18000</v>
      </c>
      <c r="J105" s="3"/>
      <c r="K105" s="3"/>
      <c r="L105" s="6"/>
      <c r="M105" s="4"/>
      <c r="N105" s="4"/>
      <c r="O105" s="3"/>
      <c r="Q105" s="4"/>
      <c r="R105" s="4"/>
      <c r="S105" s="4"/>
    </row>
    <row r="106" spans="1:22" x14ac:dyDescent="0.25">
      <c r="A106" s="2"/>
      <c r="B106" s="16">
        <v>43068</v>
      </c>
      <c r="C106" s="5"/>
      <c r="D106" s="5"/>
      <c r="E106" s="5"/>
      <c r="F106" s="5"/>
      <c r="G106" s="5"/>
      <c r="H106" s="4" t="s">
        <v>26</v>
      </c>
      <c r="I106" s="17">
        <v>10000</v>
      </c>
      <c r="J106" s="3"/>
      <c r="K106" s="3"/>
      <c r="L106" s="6"/>
      <c r="M106" s="3"/>
      <c r="N106" s="3"/>
      <c r="O106" s="3"/>
      <c r="Q106" s="4"/>
      <c r="R106" s="4"/>
      <c r="S106" s="4"/>
    </row>
    <row r="107" spans="1:22" x14ac:dyDescent="0.25">
      <c r="A107" s="2"/>
      <c r="B107" s="16">
        <v>43073</v>
      </c>
      <c r="C107" s="5"/>
      <c r="D107" s="5"/>
      <c r="E107" s="5"/>
      <c r="F107" s="5"/>
      <c r="G107" s="5"/>
      <c r="H107" s="4" t="s">
        <v>36</v>
      </c>
      <c r="I107" s="17">
        <v>635.53</v>
      </c>
      <c r="J107" s="3"/>
      <c r="K107" s="3"/>
      <c r="L107" s="6"/>
      <c r="M107" s="3"/>
      <c r="N107" s="3"/>
      <c r="O107" s="3"/>
      <c r="Q107" s="4"/>
      <c r="R107" s="4"/>
      <c r="S107" s="4"/>
    </row>
    <row r="108" spans="1:22" x14ac:dyDescent="0.25">
      <c r="A108" s="2"/>
      <c r="B108" s="16">
        <v>43074</v>
      </c>
      <c r="C108" s="5"/>
      <c r="D108" s="5"/>
      <c r="E108" s="5"/>
      <c r="F108" s="5"/>
      <c r="G108" s="5"/>
      <c r="H108" s="4" t="s">
        <v>42</v>
      </c>
      <c r="I108" s="17">
        <v>14402.59</v>
      </c>
      <c r="J108" s="3"/>
      <c r="K108" s="3"/>
      <c r="L108" s="6"/>
      <c r="M108" s="3"/>
      <c r="N108" s="3"/>
      <c r="O108" s="3"/>
      <c r="Q108" s="4"/>
      <c r="R108" s="4"/>
      <c r="S108" s="4"/>
    </row>
    <row r="109" spans="1:22" x14ac:dyDescent="0.25">
      <c r="A109" s="2"/>
      <c r="B109" s="16">
        <f>+B108</f>
        <v>43074</v>
      </c>
      <c r="C109" s="5"/>
      <c r="D109" s="5"/>
      <c r="E109" s="5"/>
      <c r="F109" s="5"/>
      <c r="G109" s="5"/>
      <c r="H109" s="4" t="s">
        <v>43</v>
      </c>
      <c r="I109" s="17">
        <v>14000</v>
      </c>
      <c r="J109" s="3"/>
      <c r="K109" s="3"/>
      <c r="L109" s="6"/>
      <c r="M109" s="3"/>
      <c r="N109" s="3"/>
      <c r="O109" s="3"/>
      <c r="Q109" s="4"/>
      <c r="R109" s="4"/>
      <c r="S109" s="4"/>
    </row>
    <row r="110" spans="1:22" x14ac:dyDescent="0.25">
      <c r="A110" s="2"/>
      <c r="B110" s="16">
        <v>43084</v>
      </c>
      <c r="C110" s="5"/>
      <c r="D110" s="5"/>
      <c r="E110" s="5"/>
      <c r="F110" s="5"/>
      <c r="G110" s="5"/>
      <c r="H110" s="4" t="s">
        <v>46</v>
      </c>
      <c r="I110" s="17">
        <v>7000</v>
      </c>
      <c r="J110" s="3"/>
      <c r="K110" s="3"/>
      <c r="L110" s="6"/>
      <c r="M110" s="3"/>
      <c r="N110" s="3"/>
      <c r="O110" s="3"/>
      <c r="Q110" s="4"/>
      <c r="R110" s="4"/>
      <c r="S110" s="4"/>
    </row>
    <row r="111" spans="1:22" x14ac:dyDescent="0.25">
      <c r="A111" s="2"/>
      <c r="B111" s="16">
        <v>43123</v>
      </c>
      <c r="C111" s="5"/>
      <c r="D111" s="5"/>
      <c r="E111" s="5"/>
      <c r="F111" s="5"/>
      <c r="G111" s="5"/>
      <c r="H111" s="4" t="s">
        <v>64</v>
      </c>
      <c r="I111" s="17">
        <v>272.58999999999997</v>
      </c>
      <c r="J111" s="3"/>
      <c r="K111" s="3"/>
      <c r="L111" s="6"/>
      <c r="M111" s="3"/>
      <c r="N111" s="3"/>
      <c r="O111" s="3"/>
      <c r="Q111" s="4"/>
      <c r="R111" s="4"/>
      <c r="S111" s="4"/>
    </row>
    <row r="112" spans="1:22" x14ac:dyDescent="0.25">
      <c r="A112" s="2"/>
      <c r="B112" s="58"/>
      <c r="C112" s="59"/>
      <c r="D112" s="59"/>
      <c r="E112" s="59"/>
      <c r="F112" s="59"/>
      <c r="G112" s="59"/>
      <c r="H112" s="60" t="s">
        <v>86</v>
      </c>
      <c r="I112" s="61">
        <v>2501</v>
      </c>
      <c r="J112" s="3"/>
      <c r="K112" s="3"/>
      <c r="L112" s="6"/>
      <c r="M112" s="3"/>
      <c r="N112" s="3"/>
      <c r="O112" s="3"/>
      <c r="Q112" s="4"/>
      <c r="R112" s="4"/>
      <c r="S112" s="4"/>
    </row>
    <row r="113" spans="1:19" x14ac:dyDescent="0.25">
      <c r="A113" s="2"/>
      <c r="B113" s="16">
        <v>43171</v>
      </c>
      <c r="C113" s="5"/>
      <c r="D113" s="5"/>
      <c r="E113" s="5"/>
      <c r="F113" s="5"/>
      <c r="G113" s="5"/>
      <c r="H113" s="4" t="s">
        <v>87</v>
      </c>
      <c r="I113" s="17">
        <v>15143.39</v>
      </c>
      <c r="J113" s="3"/>
      <c r="K113" s="3"/>
      <c r="L113" s="6"/>
      <c r="M113" s="3"/>
      <c r="N113" s="3"/>
      <c r="O113" s="3"/>
      <c r="Q113" s="4"/>
      <c r="R113" s="4"/>
      <c r="S113" s="4"/>
    </row>
    <row r="114" spans="1:19" x14ac:dyDescent="0.25">
      <c r="A114" s="2"/>
      <c r="B114" s="16">
        <v>43178</v>
      </c>
      <c r="C114" s="5"/>
      <c r="D114" s="5"/>
      <c r="E114" s="5"/>
      <c r="F114" s="5"/>
      <c r="G114" s="5"/>
      <c r="H114" s="4" t="s">
        <v>96</v>
      </c>
      <c r="I114" s="17">
        <v>10837.25</v>
      </c>
      <c r="J114" s="3"/>
      <c r="K114" s="3"/>
      <c r="L114" s="6"/>
      <c r="M114" s="3"/>
      <c r="N114" s="3"/>
      <c r="O114" s="3"/>
      <c r="Q114" s="4"/>
      <c r="R114" s="4"/>
      <c r="S114" s="4"/>
    </row>
    <row r="115" spans="1:19" x14ac:dyDescent="0.25">
      <c r="A115" s="2"/>
      <c r="B115" s="16">
        <v>43195</v>
      </c>
      <c r="C115" s="5"/>
      <c r="D115" s="5"/>
      <c r="E115" s="5"/>
      <c r="F115" s="5"/>
      <c r="G115" s="5"/>
      <c r="H115" s="4" t="s">
        <v>98</v>
      </c>
      <c r="I115" s="17">
        <v>10053</v>
      </c>
      <c r="J115" s="3"/>
      <c r="K115" s="3"/>
      <c r="L115" s="6"/>
      <c r="M115" s="3"/>
      <c r="N115" s="3"/>
      <c r="O115" s="3"/>
      <c r="Q115" s="4"/>
      <c r="R115" s="4"/>
      <c r="S115" s="4"/>
    </row>
    <row r="116" spans="1:19" x14ac:dyDescent="0.25">
      <c r="A116" s="2"/>
      <c r="B116" s="16">
        <v>43230</v>
      </c>
      <c r="C116" s="5"/>
      <c r="D116" s="5"/>
      <c r="E116" s="5"/>
      <c r="F116" s="5"/>
      <c r="G116" s="5"/>
      <c r="H116" s="4" t="s">
        <v>104</v>
      </c>
      <c r="I116" s="17">
        <v>6376.79</v>
      </c>
      <c r="J116" s="3"/>
      <c r="K116" s="3"/>
      <c r="L116" s="6"/>
      <c r="M116" s="3"/>
      <c r="N116" s="3"/>
      <c r="O116" s="3"/>
      <c r="Q116" s="4"/>
      <c r="R116" s="4"/>
      <c r="S116" s="4"/>
    </row>
    <row r="117" spans="1:19" x14ac:dyDescent="0.25">
      <c r="A117" s="2"/>
      <c r="B117" s="16"/>
      <c r="C117" s="5"/>
      <c r="D117" s="5"/>
      <c r="E117" s="5"/>
      <c r="F117" s="5"/>
      <c r="G117" s="5"/>
      <c r="H117" s="4"/>
      <c r="I117" s="17"/>
      <c r="J117" s="3"/>
      <c r="K117" s="3"/>
      <c r="L117" s="6"/>
      <c r="M117" s="3"/>
      <c r="N117" s="3"/>
      <c r="O117" s="3"/>
      <c r="Q117" s="4"/>
      <c r="R117" s="4"/>
      <c r="S117" s="4"/>
    </row>
    <row r="118" spans="1:19" x14ac:dyDescent="0.25">
      <c r="A118" s="2"/>
      <c r="B118" s="16"/>
      <c r="C118" s="5"/>
      <c r="D118" s="5"/>
      <c r="E118" s="5"/>
      <c r="F118" s="5"/>
      <c r="G118" s="5"/>
      <c r="H118" s="4"/>
      <c r="I118" s="17"/>
      <c r="J118" s="3"/>
      <c r="K118" s="3"/>
      <c r="L118" s="6"/>
      <c r="M118" s="3"/>
      <c r="N118" s="3"/>
      <c r="O118" s="3"/>
      <c r="Q118" s="4"/>
      <c r="R118" s="4"/>
      <c r="S118" s="4"/>
    </row>
    <row r="119" spans="1:19" x14ac:dyDescent="0.25">
      <c r="A119" s="2"/>
      <c r="B119" s="16"/>
      <c r="C119" s="5"/>
      <c r="D119" s="5"/>
      <c r="E119" s="5"/>
      <c r="F119" s="5"/>
      <c r="G119" s="5"/>
      <c r="H119" s="4"/>
      <c r="I119" s="17"/>
      <c r="J119" s="3"/>
      <c r="K119" s="3"/>
      <c r="L119" s="6"/>
      <c r="M119" s="3"/>
      <c r="N119" s="3"/>
      <c r="O119" s="3"/>
      <c r="Q119" s="4"/>
      <c r="R119" s="4"/>
      <c r="S119" s="4"/>
    </row>
    <row r="120" spans="1:19" x14ac:dyDescent="0.25">
      <c r="A120" s="2"/>
      <c r="B120" s="16"/>
      <c r="C120" s="5"/>
      <c r="D120" s="5"/>
      <c r="E120" s="5"/>
      <c r="F120" s="5"/>
      <c r="G120" s="5"/>
      <c r="H120" s="4"/>
      <c r="I120" s="17"/>
      <c r="J120" s="3"/>
      <c r="K120" s="3"/>
      <c r="L120" s="6"/>
      <c r="M120" s="3"/>
      <c r="N120" s="3"/>
      <c r="O120" s="3"/>
      <c r="Q120" s="4"/>
      <c r="R120" s="4"/>
      <c r="S120" s="4"/>
    </row>
    <row r="121" spans="1:19" x14ac:dyDescent="0.25">
      <c r="A121" s="2"/>
      <c r="B121" s="16"/>
      <c r="C121" s="5"/>
      <c r="D121" s="5"/>
      <c r="E121" s="5"/>
      <c r="F121" s="5"/>
      <c r="G121" s="5"/>
      <c r="H121" s="4"/>
      <c r="I121" s="17"/>
      <c r="J121" s="3"/>
      <c r="K121" s="3"/>
      <c r="L121" s="6"/>
      <c r="M121" s="3"/>
      <c r="N121" s="3"/>
      <c r="O121" s="3"/>
      <c r="Q121" s="4"/>
      <c r="R121" s="4"/>
      <c r="S121" s="4"/>
    </row>
    <row r="122" spans="1:19" x14ac:dyDescent="0.25">
      <c r="A122" s="2"/>
      <c r="B122" s="16"/>
      <c r="C122" s="5"/>
      <c r="D122" s="5"/>
      <c r="E122" s="5"/>
      <c r="F122" s="5"/>
      <c r="G122" s="5"/>
      <c r="H122" s="4"/>
      <c r="I122" s="17"/>
      <c r="J122" s="3"/>
      <c r="K122" s="3"/>
      <c r="L122" s="6"/>
      <c r="M122" s="3"/>
      <c r="N122" s="3"/>
      <c r="O122" s="3"/>
      <c r="Q122" s="4"/>
      <c r="R122" s="4"/>
      <c r="S122" s="4"/>
    </row>
    <row r="123" spans="1:19" x14ac:dyDescent="0.25">
      <c r="A123" s="2"/>
      <c r="B123" s="16"/>
      <c r="C123" s="5"/>
      <c r="D123" s="5"/>
      <c r="E123" s="5"/>
      <c r="F123" s="5"/>
      <c r="G123" s="5"/>
      <c r="H123" s="4"/>
      <c r="I123" s="17"/>
      <c r="J123" s="3"/>
      <c r="K123" s="3"/>
      <c r="L123" s="6"/>
      <c r="M123" s="3"/>
      <c r="N123" s="3"/>
      <c r="O123" s="3"/>
      <c r="Q123" s="4"/>
      <c r="R123" s="4"/>
      <c r="S123" s="4"/>
    </row>
    <row r="124" spans="1:19" x14ac:dyDescent="0.25">
      <c r="A124" s="2"/>
      <c r="B124" s="16"/>
      <c r="C124" s="5"/>
      <c r="D124" s="5"/>
      <c r="E124" s="5"/>
      <c r="F124" s="5"/>
      <c r="G124" s="5"/>
      <c r="H124" s="4"/>
      <c r="I124" s="17"/>
      <c r="J124" s="3"/>
      <c r="K124" s="3"/>
      <c r="L124" s="6"/>
      <c r="M124" s="3"/>
      <c r="N124" s="3"/>
      <c r="O124" s="3"/>
      <c r="Q124" s="4"/>
      <c r="R124" s="4"/>
      <c r="S124" s="4"/>
    </row>
    <row r="125" spans="1:19" x14ac:dyDescent="0.25">
      <c r="A125" s="2"/>
      <c r="B125" s="11"/>
      <c r="C125" s="4"/>
      <c r="D125" s="4"/>
      <c r="E125" s="4"/>
      <c r="F125" s="4"/>
      <c r="G125" s="4"/>
      <c r="H125" s="4"/>
      <c r="I125" s="17"/>
      <c r="J125" s="3"/>
      <c r="K125" s="3"/>
      <c r="L125" s="85">
        <f>SUM(I102:I112)</f>
        <v>99847.73</v>
      </c>
      <c r="M125" s="86">
        <v>2017</v>
      </c>
      <c r="N125" s="3"/>
      <c r="O125" s="3"/>
      <c r="Q125" s="4"/>
      <c r="R125" s="4"/>
      <c r="S125" s="4"/>
    </row>
    <row r="126" spans="1:19" ht="15.75" thickBot="1" x14ac:dyDescent="0.3">
      <c r="A126" s="2"/>
      <c r="B126" s="18" t="s">
        <v>0</v>
      </c>
      <c r="C126" s="19"/>
      <c r="D126" s="19"/>
      <c r="E126" s="19"/>
      <c r="F126" s="19"/>
      <c r="G126" s="19"/>
      <c r="H126" s="19" t="s">
        <v>34</v>
      </c>
      <c r="I126" s="20">
        <f>SUM(I102:I125)</f>
        <v>142258.16</v>
      </c>
      <c r="J126" s="3"/>
      <c r="K126" s="3"/>
      <c r="L126" s="89">
        <f>SUM(I113:I116)</f>
        <v>42410.43</v>
      </c>
      <c r="M126" s="90">
        <v>2018</v>
      </c>
      <c r="N126" s="3"/>
      <c r="O126" s="3"/>
      <c r="Q126" s="4"/>
      <c r="R126" s="4"/>
      <c r="S126" s="4"/>
    </row>
    <row r="127" spans="1:19" ht="15.75" thickBot="1" x14ac:dyDescent="0.3">
      <c r="A127" s="2"/>
      <c r="B127" s="4"/>
      <c r="C127" s="4"/>
      <c r="D127" s="4"/>
      <c r="E127" s="4"/>
      <c r="F127" s="4"/>
      <c r="G127" s="4"/>
      <c r="H127" s="4"/>
      <c r="I127" s="6"/>
      <c r="J127" s="3"/>
      <c r="K127" s="3"/>
      <c r="L127" s="3"/>
      <c r="M127" s="3"/>
      <c r="N127" s="3"/>
      <c r="O127" s="3"/>
      <c r="Q127" s="4"/>
      <c r="R127" s="4"/>
      <c r="S127" s="4"/>
    </row>
    <row r="128" spans="1:19" x14ac:dyDescent="0.25">
      <c r="A128" s="2"/>
      <c r="B128" s="9"/>
      <c r="C128" s="10"/>
      <c r="D128" s="10"/>
      <c r="E128" s="10"/>
      <c r="F128" s="10"/>
      <c r="G128" s="10"/>
      <c r="H128" s="21" t="s">
        <v>32</v>
      </c>
      <c r="I128" s="25"/>
      <c r="J128" s="4"/>
      <c r="K128" s="4"/>
      <c r="L128" s="4"/>
      <c r="M128" s="4"/>
      <c r="N128" s="3"/>
      <c r="O128" s="3"/>
      <c r="Q128" s="4"/>
      <c r="R128" s="4"/>
      <c r="S128" s="4"/>
    </row>
    <row r="129" spans="1:19" x14ac:dyDescent="0.25">
      <c r="A129" s="2"/>
      <c r="B129" s="16">
        <v>43056</v>
      </c>
      <c r="C129" s="5"/>
      <c r="D129" s="5"/>
      <c r="E129" s="5"/>
      <c r="F129" s="5"/>
      <c r="G129" s="5"/>
      <c r="H129" s="4" t="s">
        <v>65</v>
      </c>
      <c r="I129" s="17">
        <v>774.23</v>
      </c>
      <c r="K129" s="2"/>
      <c r="L129" s="2"/>
      <c r="M129" s="2"/>
      <c r="Q129" s="4"/>
      <c r="R129" s="4"/>
      <c r="S129" s="4"/>
    </row>
    <row r="130" spans="1:19" x14ac:dyDescent="0.25">
      <c r="A130" s="2"/>
      <c r="B130" s="16">
        <f>+B129</f>
        <v>43056</v>
      </c>
      <c r="C130" s="5"/>
      <c r="D130" s="5"/>
      <c r="E130" s="5"/>
      <c r="F130" s="5"/>
      <c r="G130" s="5"/>
      <c r="H130" s="22" t="s">
        <v>66</v>
      </c>
      <c r="I130" s="17">
        <v>544.07000000000005</v>
      </c>
      <c r="J130" s="5"/>
      <c r="K130" s="2"/>
      <c r="L130" s="2"/>
      <c r="M130" s="2"/>
      <c r="Q130" s="4"/>
      <c r="R130" s="4"/>
      <c r="S130" s="4"/>
    </row>
    <row r="131" spans="1:19" x14ac:dyDescent="0.25">
      <c r="A131" s="2"/>
      <c r="B131" s="16">
        <v>43084</v>
      </c>
      <c r="C131" s="5"/>
      <c r="D131" s="5"/>
      <c r="E131" s="5"/>
      <c r="F131" s="5"/>
      <c r="G131" s="5"/>
      <c r="H131" s="22" t="s">
        <v>112</v>
      </c>
      <c r="I131" s="17">
        <v>188.9</v>
      </c>
      <c r="J131" s="5"/>
      <c r="K131" s="2"/>
      <c r="L131" s="2"/>
      <c r="M131" s="2"/>
      <c r="Q131" s="4"/>
      <c r="R131" s="4"/>
      <c r="S131" s="4"/>
    </row>
    <row r="132" spans="1:19" x14ac:dyDescent="0.25">
      <c r="A132" s="2"/>
      <c r="B132" s="16">
        <f>+B131</f>
        <v>43084</v>
      </c>
      <c r="C132" s="5"/>
      <c r="D132" s="5"/>
      <c r="E132" s="5"/>
      <c r="F132" s="5"/>
      <c r="G132" s="5"/>
      <c r="H132" s="22" t="s">
        <v>113</v>
      </c>
      <c r="I132" s="17">
        <v>338.9</v>
      </c>
      <c r="J132" s="5"/>
      <c r="K132" s="2"/>
      <c r="L132" s="2"/>
      <c r="M132" s="2"/>
      <c r="Q132" s="4"/>
      <c r="R132" s="4"/>
      <c r="S132" s="4"/>
    </row>
    <row r="133" spans="1:19" x14ac:dyDescent="0.25">
      <c r="A133" s="2"/>
      <c r="B133" s="16">
        <f>+B132</f>
        <v>43084</v>
      </c>
      <c r="C133" s="5"/>
      <c r="D133" s="5"/>
      <c r="E133" s="5"/>
      <c r="F133" s="5"/>
      <c r="G133" s="5"/>
      <c r="H133" s="22" t="s">
        <v>114</v>
      </c>
      <c r="I133" s="17">
        <v>1140.17</v>
      </c>
      <c r="J133" s="5"/>
      <c r="K133" s="2"/>
      <c r="L133" s="2"/>
      <c r="M133" s="2"/>
      <c r="Q133" s="4"/>
      <c r="R133" s="4"/>
      <c r="S133" s="4"/>
    </row>
    <row r="134" spans="1:19" x14ac:dyDescent="0.25">
      <c r="A134" s="2"/>
      <c r="B134" s="16">
        <f>+B133</f>
        <v>43084</v>
      </c>
      <c r="C134" s="5"/>
      <c r="D134" s="5"/>
      <c r="E134" s="5"/>
      <c r="F134" s="4"/>
      <c r="G134" s="4"/>
      <c r="H134" s="4" t="s">
        <v>115</v>
      </c>
      <c r="I134" s="17">
        <v>234.9</v>
      </c>
      <c r="J134" s="2"/>
      <c r="K134" s="2"/>
      <c r="L134" s="2"/>
      <c r="M134" s="2"/>
      <c r="Q134" s="4"/>
      <c r="R134" s="4"/>
      <c r="S134" s="4"/>
    </row>
    <row r="135" spans="1:19" x14ac:dyDescent="0.25">
      <c r="A135" s="2"/>
      <c r="B135" s="11"/>
      <c r="C135" s="4"/>
      <c r="D135" s="4"/>
      <c r="E135" s="4"/>
      <c r="F135" s="4"/>
      <c r="G135" s="4"/>
      <c r="H135" s="4"/>
      <c r="I135" s="26"/>
      <c r="J135" s="2"/>
      <c r="K135" s="2"/>
      <c r="L135" s="2"/>
      <c r="M135" s="2"/>
      <c r="Q135" s="4"/>
      <c r="R135" s="4"/>
      <c r="S135" s="4"/>
    </row>
    <row r="136" spans="1:19" ht="15.75" thickBot="1" x14ac:dyDescent="0.3">
      <c r="A136" s="2"/>
      <c r="B136" s="23" t="s">
        <v>0</v>
      </c>
      <c r="C136" s="24"/>
      <c r="D136" s="24"/>
      <c r="E136" s="24"/>
      <c r="F136" s="24"/>
      <c r="G136" s="24"/>
      <c r="H136" s="24">
        <v>4</v>
      </c>
      <c r="I136" s="27">
        <f>SUM(I129:I135)</f>
        <v>3221.1700000000005</v>
      </c>
      <c r="J136" s="2"/>
      <c r="K136" s="2"/>
      <c r="L136" s="85">
        <f>+I136</f>
        <v>3221.1700000000005</v>
      </c>
      <c r="M136" s="86">
        <f>+M125</f>
        <v>2017</v>
      </c>
      <c r="Q136" s="4"/>
      <c r="R136" s="4"/>
      <c r="S136" s="4"/>
    </row>
    <row r="137" spans="1:19" x14ac:dyDescent="0.25">
      <c r="A137" s="2"/>
      <c r="B137" s="4"/>
      <c r="C137" s="4"/>
      <c r="D137" s="4"/>
      <c r="E137" s="4"/>
      <c r="F137" s="4"/>
      <c r="G137" s="4"/>
      <c r="H137" s="4"/>
      <c r="I137" s="6"/>
      <c r="J137" s="2"/>
      <c r="K137" s="2"/>
      <c r="L137" s="2"/>
      <c r="M137" s="2"/>
      <c r="Q137" s="4"/>
      <c r="R137" s="4"/>
      <c r="S137" s="4"/>
    </row>
    <row r="138" spans="1:19" x14ac:dyDescent="0.25">
      <c r="B138" s="4"/>
      <c r="C138" s="4"/>
      <c r="D138" s="4"/>
      <c r="E138" s="4"/>
      <c r="F138" s="4"/>
      <c r="G138" s="4"/>
      <c r="H138" s="4"/>
      <c r="I138" s="6"/>
      <c r="J138" s="2"/>
      <c r="K138" s="2"/>
      <c r="L138" s="2"/>
      <c r="M138" s="2"/>
      <c r="Q138" s="4"/>
      <c r="R138" s="4"/>
      <c r="S138" s="4"/>
    </row>
    <row r="139" spans="1:19" x14ac:dyDescent="0.25">
      <c r="B139" s="4"/>
      <c r="C139" s="4"/>
      <c r="D139" s="4"/>
      <c r="E139" s="4"/>
      <c r="F139" s="4"/>
      <c r="G139" s="4"/>
      <c r="H139" s="4"/>
      <c r="I139" s="6"/>
      <c r="J139" s="2"/>
      <c r="K139" s="2"/>
      <c r="L139" s="2"/>
      <c r="M139" s="2"/>
      <c r="Q139" s="4"/>
      <c r="R139" s="4"/>
      <c r="S139" s="4"/>
    </row>
    <row r="140" spans="1:19" x14ac:dyDescent="0.25">
      <c r="B140" s="4"/>
      <c r="C140" s="4"/>
      <c r="D140" s="4"/>
      <c r="E140" s="4"/>
      <c r="F140" s="4"/>
      <c r="G140" s="4"/>
      <c r="H140" s="4"/>
      <c r="I140" s="6"/>
      <c r="J140" s="2"/>
      <c r="K140" s="2"/>
      <c r="L140" s="2"/>
      <c r="M140" s="2"/>
      <c r="Q140" s="4"/>
      <c r="R140" s="4"/>
      <c r="S140" s="4"/>
    </row>
    <row r="141" spans="1:19" ht="15.75" thickBot="1" x14ac:dyDescent="0.3">
      <c r="B141" s="4"/>
      <c r="C141" s="4"/>
      <c r="D141" s="4"/>
      <c r="E141" s="4"/>
      <c r="F141" s="4"/>
      <c r="G141" s="4"/>
      <c r="H141" s="4"/>
      <c r="I141" s="6"/>
      <c r="J141" s="2"/>
      <c r="K141" s="2"/>
      <c r="L141" s="2"/>
      <c r="M141" s="2"/>
      <c r="Q141" s="4"/>
      <c r="R141" s="4"/>
      <c r="S141" s="4"/>
    </row>
    <row r="142" spans="1:19" x14ac:dyDescent="0.25">
      <c r="B142" s="43" t="s">
        <v>0</v>
      </c>
      <c r="C142" s="44"/>
      <c r="D142" s="44"/>
      <c r="E142" s="44"/>
      <c r="F142" s="44"/>
      <c r="G142" s="44"/>
      <c r="H142" s="44" t="s">
        <v>61</v>
      </c>
      <c r="I142" s="50">
        <f>+L99</f>
        <v>478968.97</v>
      </c>
      <c r="J142" s="37">
        <f>+Q96</f>
        <v>151409.30999999997</v>
      </c>
      <c r="K142" s="2"/>
      <c r="L142" s="2"/>
      <c r="M142" s="2"/>
      <c r="Q142" s="4"/>
      <c r="R142" s="4"/>
      <c r="S142" s="4"/>
    </row>
    <row r="143" spans="1:19" x14ac:dyDescent="0.25">
      <c r="B143" s="45" t="str">
        <f>+B142</f>
        <v>TOTALE</v>
      </c>
      <c r="C143" s="46"/>
      <c r="D143" s="46"/>
      <c r="E143" s="46"/>
      <c r="F143" s="46"/>
      <c r="G143" s="46"/>
      <c r="H143" s="46" t="s">
        <v>62</v>
      </c>
      <c r="I143" s="51">
        <f>+I126</f>
        <v>142258.16</v>
      </c>
      <c r="J143" s="49">
        <f>+I143</f>
        <v>142258.16</v>
      </c>
      <c r="K143" s="2"/>
      <c r="L143" s="2"/>
      <c r="M143" s="2"/>
      <c r="Q143" s="4"/>
      <c r="R143" s="4"/>
      <c r="S143" s="4"/>
    </row>
    <row r="144" spans="1:19" ht="15.75" thickBot="1" x14ac:dyDescent="0.3">
      <c r="B144" s="23" t="str">
        <f>+B143</f>
        <v>TOTALE</v>
      </c>
      <c r="C144" s="24"/>
      <c r="D144" s="24"/>
      <c r="E144" s="24"/>
      <c r="F144" s="24"/>
      <c r="G144" s="24"/>
      <c r="H144" s="24" t="s">
        <v>63</v>
      </c>
      <c r="I144" s="52">
        <f>+I136</f>
        <v>3221.1700000000005</v>
      </c>
      <c r="J144" s="77">
        <f>+I144</f>
        <v>3221.1700000000005</v>
      </c>
      <c r="K144" s="2"/>
      <c r="L144" s="2"/>
      <c r="M144" s="2"/>
      <c r="Q144" s="4"/>
      <c r="R144" s="4"/>
      <c r="S144" s="4"/>
    </row>
    <row r="145" spans="1:19" x14ac:dyDescent="0.25">
      <c r="B145" s="4"/>
      <c r="C145" s="4"/>
      <c r="D145" s="4"/>
      <c r="E145" s="4"/>
      <c r="F145" s="4"/>
      <c r="G145" s="4"/>
      <c r="H145" s="4" t="s">
        <v>121</v>
      </c>
      <c r="I145" s="6"/>
      <c r="J145" s="6"/>
      <c r="K145" s="2"/>
      <c r="L145" s="2"/>
      <c r="M145" s="2"/>
      <c r="Q145" s="4"/>
      <c r="R145" s="4"/>
      <c r="S145" s="4"/>
    </row>
    <row r="146" spans="1:19" x14ac:dyDescent="0.25">
      <c r="B146" s="4"/>
      <c r="C146" s="4"/>
      <c r="D146" s="4"/>
      <c r="E146" s="4"/>
      <c r="F146" s="4"/>
      <c r="G146" s="4"/>
      <c r="H146" s="4" t="s">
        <v>122</v>
      </c>
      <c r="I146" s="6">
        <f>1.06*55</f>
        <v>58.300000000000004</v>
      </c>
      <c r="J146" s="6"/>
      <c r="K146" s="2"/>
      <c r="L146" s="2"/>
      <c r="M146" s="2"/>
      <c r="Q146" s="4"/>
      <c r="R146" s="4"/>
      <c r="S146" s="4"/>
    </row>
    <row r="147" spans="1:19" x14ac:dyDescent="0.25">
      <c r="B147" s="4"/>
      <c r="C147" s="4"/>
      <c r="D147" s="4"/>
      <c r="E147" s="4"/>
      <c r="F147" s="4"/>
      <c r="G147" s="4"/>
      <c r="H147" s="4" t="s">
        <v>126</v>
      </c>
      <c r="I147" s="6">
        <f>1.5*2</f>
        <v>3</v>
      </c>
      <c r="J147" s="6"/>
      <c r="K147" s="2"/>
      <c r="L147" s="2"/>
      <c r="M147" s="2"/>
      <c r="Q147" s="4"/>
      <c r="R147" s="4"/>
      <c r="S147" s="4"/>
    </row>
    <row r="148" spans="1:19" x14ac:dyDescent="0.25">
      <c r="B148" s="4"/>
      <c r="C148" s="4"/>
      <c r="D148" s="4"/>
      <c r="E148" s="4"/>
      <c r="F148" s="4"/>
      <c r="G148" s="4"/>
      <c r="H148" s="4" t="s">
        <v>125</v>
      </c>
      <c r="I148" s="6">
        <f>24.66+25.21+20.82</f>
        <v>70.69</v>
      </c>
      <c r="J148" s="6"/>
      <c r="K148" s="2"/>
      <c r="L148" s="2"/>
      <c r="M148" s="2"/>
      <c r="Q148" s="4"/>
      <c r="R148" s="4"/>
      <c r="S148" s="4"/>
    </row>
    <row r="149" spans="1:19" ht="15.75" thickBot="1" x14ac:dyDescent="0.3">
      <c r="B149" s="4"/>
      <c r="C149" s="4"/>
      <c r="D149" s="4"/>
      <c r="E149" s="4"/>
      <c r="F149" s="4"/>
      <c r="G149" s="4"/>
      <c r="H149" s="4" t="s">
        <v>124</v>
      </c>
      <c r="I149" s="6">
        <f>50+16.75+50+16.75+40.76+16.75</f>
        <v>191.01</v>
      </c>
      <c r="J149" s="6"/>
      <c r="K149" s="2"/>
      <c r="L149" s="2"/>
      <c r="M149" s="2"/>
      <c r="Q149" s="4"/>
      <c r="R149" s="4"/>
      <c r="S149" s="4"/>
    </row>
    <row r="150" spans="1:19" ht="15.75" thickBot="1" x14ac:dyDescent="0.3">
      <c r="B150" s="4"/>
      <c r="C150" s="4"/>
      <c r="D150" s="4"/>
      <c r="E150" s="4"/>
      <c r="F150" s="4"/>
      <c r="G150" s="4"/>
      <c r="H150" s="84" t="s">
        <v>123</v>
      </c>
      <c r="I150" s="79">
        <f>SUM(I146:I149)</f>
        <v>323</v>
      </c>
      <c r="J150" s="83">
        <f>+I150</f>
        <v>323</v>
      </c>
      <c r="K150" s="2"/>
      <c r="L150" s="2"/>
      <c r="M150" s="2"/>
      <c r="Q150" s="4"/>
      <c r="R150" s="4"/>
      <c r="S150" s="4"/>
    </row>
    <row r="151" spans="1:19" x14ac:dyDescent="0.25">
      <c r="B151" s="4"/>
      <c r="C151" s="4"/>
      <c r="D151" s="4"/>
      <c r="E151" s="4"/>
      <c r="F151" s="4"/>
      <c r="G151" s="4"/>
      <c r="H151" s="4"/>
      <c r="I151" s="6"/>
      <c r="J151" s="6"/>
      <c r="K151" s="2"/>
      <c r="L151" s="2"/>
      <c r="M151" s="2"/>
      <c r="Q151" s="4"/>
      <c r="R151" s="4"/>
      <c r="S151" s="4"/>
    </row>
    <row r="152" spans="1:19" ht="15.75" thickBot="1" x14ac:dyDescent="0.3">
      <c r="B152" s="4"/>
      <c r="C152" s="4"/>
      <c r="D152" s="4"/>
      <c r="E152" s="4"/>
      <c r="F152" s="4"/>
      <c r="G152" s="4"/>
      <c r="H152" s="4"/>
      <c r="I152" s="4"/>
      <c r="J152" s="4"/>
      <c r="K152" s="2"/>
      <c r="L152" s="2"/>
      <c r="M152" s="2"/>
      <c r="Q152" s="4"/>
      <c r="R152" s="4"/>
      <c r="S152" s="4"/>
    </row>
    <row r="153" spans="1:19" ht="15.75" thickBot="1" x14ac:dyDescent="0.3">
      <c r="B153" s="4" t="str">
        <f>+B144</f>
        <v>TOTALE</v>
      </c>
      <c r="C153" s="4"/>
      <c r="D153" s="4"/>
      <c r="E153" s="4"/>
      <c r="F153" s="4"/>
      <c r="G153" s="4"/>
      <c r="H153" s="4" t="s">
        <v>128</v>
      </c>
      <c r="I153" s="6"/>
      <c r="J153" s="73">
        <f>SUM(J142:J152)</f>
        <v>297211.63999999996</v>
      </c>
      <c r="K153" s="2"/>
      <c r="L153" s="6">
        <f>+L136+L125+L102</f>
        <v>543423.14</v>
      </c>
      <c r="M153" s="4">
        <v>2017</v>
      </c>
      <c r="Q153" s="4"/>
      <c r="R153" s="4"/>
      <c r="S153" s="4"/>
    </row>
    <row r="154" spans="1:19" ht="15.75" thickBot="1" x14ac:dyDescent="0.3">
      <c r="B154" s="3"/>
      <c r="C154" s="3"/>
      <c r="D154" s="3"/>
      <c r="E154" s="3"/>
      <c r="F154" s="3"/>
      <c r="G154" s="3"/>
      <c r="H154" s="80" t="s">
        <v>127</v>
      </c>
      <c r="I154" s="81"/>
      <c r="J154" s="82">
        <f>600000-J153</f>
        <v>302788.36000000004</v>
      </c>
      <c r="Q154" s="4"/>
      <c r="R154" s="4"/>
      <c r="S154" s="4"/>
    </row>
    <row r="155" spans="1:19" x14ac:dyDescent="0.25">
      <c r="B155" s="3"/>
      <c r="C155" s="3"/>
      <c r="D155" s="3"/>
      <c r="E155" s="3"/>
      <c r="F155" s="3"/>
      <c r="G155" s="3"/>
      <c r="H155" s="3"/>
      <c r="J155" s="3"/>
      <c r="Q155" s="4"/>
      <c r="R155" s="4"/>
      <c r="S155" s="4"/>
    </row>
    <row r="156" spans="1:19" ht="15.75" thickBot="1" x14ac:dyDescent="0.3">
      <c r="B156" s="3"/>
      <c r="C156" s="3"/>
      <c r="D156" s="3"/>
      <c r="E156" s="3"/>
      <c r="F156" s="3"/>
      <c r="G156" s="3"/>
      <c r="H156" s="3"/>
      <c r="J156" s="3"/>
      <c r="L156" s="146" t="s">
        <v>499</v>
      </c>
      <c r="Q156" s="4"/>
      <c r="R156" s="4"/>
      <c r="S156" s="4"/>
    </row>
    <row r="157" spans="1:19" ht="16.5" thickBot="1" x14ac:dyDescent="0.3">
      <c r="B157" s="223" t="s">
        <v>88</v>
      </c>
      <c r="C157" s="224"/>
      <c r="D157" s="98"/>
      <c r="E157" s="98"/>
      <c r="F157" s="30"/>
      <c r="G157" s="30"/>
      <c r="H157" s="1"/>
      <c r="J157" s="3"/>
      <c r="L157" s="146" t="s">
        <v>497</v>
      </c>
      <c r="Q157" s="4"/>
      <c r="R157" s="4"/>
      <c r="S157" s="4"/>
    </row>
    <row r="158" spans="1:19" x14ac:dyDescent="0.25">
      <c r="B158" s="42"/>
      <c r="C158" s="42"/>
      <c r="D158" s="42"/>
      <c r="E158" s="42"/>
      <c r="F158" s="30"/>
      <c r="G158" s="30"/>
      <c r="H158" s="1"/>
      <c r="J158" s="3"/>
      <c r="L158" s="202" t="s">
        <v>498</v>
      </c>
      <c r="Q158" s="4"/>
      <c r="R158" s="4"/>
      <c r="S158" s="4"/>
    </row>
    <row r="159" spans="1:19" x14ac:dyDescent="0.25">
      <c r="B159" s="105" t="s">
        <v>75</v>
      </c>
      <c r="C159" s="105" t="s">
        <v>78</v>
      </c>
      <c r="D159" s="105" t="s">
        <v>217</v>
      </c>
      <c r="E159" s="105" t="s">
        <v>218</v>
      </c>
      <c r="F159" s="105" t="s">
        <v>76</v>
      </c>
      <c r="G159" s="105" t="s">
        <v>225</v>
      </c>
      <c r="H159" s="110" t="s">
        <v>77</v>
      </c>
      <c r="I159" s="105" t="s">
        <v>227</v>
      </c>
      <c r="J159" s="105" t="s">
        <v>228</v>
      </c>
      <c r="K159" s="110" t="s">
        <v>231</v>
      </c>
      <c r="L159" s="110" t="s">
        <v>319</v>
      </c>
      <c r="M159" s="107" t="s">
        <v>320</v>
      </c>
      <c r="Q159" s="4"/>
      <c r="R159" s="4"/>
      <c r="S159" s="4"/>
    </row>
    <row r="160" spans="1:19" x14ac:dyDescent="0.25">
      <c r="A160" s="1"/>
      <c r="B160" s="105">
        <v>1</v>
      </c>
      <c r="C160" s="111">
        <v>42926</v>
      </c>
      <c r="D160" s="112" t="s">
        <v>219</v>
      </c>
      <c r="E160" s="112" t="s">
        <v>220</v>
      </c>
      <c r="F160" s="113" t="str">
        <f>+K160</f>
        <v>manca il CIG</v>
      </c>
      <c r="G160" s="107" t="s">
        <v>226</v>
      </c>
      <c r="H160" s="114" t="s">
        <v>330</v>
      </c>
      <c r="I160" s="115" t="s">
        <v>331</v>
      </c>
      <c r="J160" s="105" t="s">
        <v>229</v>
      </c>
      <c r="K160" s="116" t="s">
        <v>232</v>
      </c>
      <c r="L160" s="114"/>
      <c r="M160" s="107"/>
      <c r="Q160" s="4"/>
      <c r="R160" s="4"/>
      <c r="S160" s="4"/>
    </row>
    <row r="161" spans="1:13" x14ac:dyDescent="0.25">
      <c r="A161" s="99"/>
      <c r="B161" s="105">
        <v>2</v>
      </c>
      <c r="C161" s="111">
        <f>+F1</f>
        <v>42941</v>
      </c>
      <c r="D161" s="112" t="s">
        <v>219</v>
      </c>
      <c r="E161" s="112" t="s">
        <v>220</v>
      </c>
      <c r="F161" s="107" t="str">
        <f>+B1</f>
        <v>ZED1F7970B</v>
      </c>
      <c r="G161" s="107" t="str">
        <f t="shared" ref="G161:G173" si="5">+G160</f>
        <v>POC 2017 - linea 2</v>
      </c>
      <c r="H161" s="114" t="s">
        <v>234</v>
      </c>
      <c r="I161" s="149" t="s">
        <v>346</v>
      </c>
      <c r="J161" s="204"/>
      <c r="K161" s="114"/>
      <c r="L161" s="110" t="s">
        <v>318</v>
      </c>
      <c r="M161" s="105" t="s">
        <v>321</v>
      </c>
    </row>
    <row r="162" spans="1:13" x14ac:dyDescent="0.25">
      <c r="A162" s="1"/>
      <c r="B162" s="105">
        <v>3</v>
      </c>
      <c r="C162" s="111">
        <f>+C161</f>
        <v>42941</v>
      </c>
      <c r="D162" s="112" t="s">
        <v>219</v>
      </c>
      <c r="E162" s="112" t="s">
        <v>220</v>
      </c>
      <c r="F162" s="107" t="str">
        <f>+B2</f>
        <v>Z6B1F79361</v>
      </c>
      <c r="G162" s="107" t="str">
        <f t="shared" si="5"/>
        <v>POC 2017 - linea 2</v>
      </c>
      <c r="H162" s="114" t="s">
        <v>235</v>
      </c>
      <c r="I162" s="118" t="str">
        <f>+I163</f>
        <v>AFFIDAMENTO ESITO PROCEDURA NEGOZIATA SENZA BANDO</v>
      </c>
      <c r="J162" s="105" t="s">
        <v>230</v>
      </c>
      <c r="K162" s="114"/>
      <c r="L162" s="110" t="str">
        <f>+L163</f>
        <v>PROCEDURA NEGOZIATA SENZA BANDO</v>
      </c>
      <c r="M162" s="105" t="str">
        <f>+M161</f>
        <v>VERIFICATA</v>
      </c>
    </row>
    <row r="163" spans="1:13" x14ac:dyDescent="0.25">
      <c r="A163" s="1"/>
      <c r="B163" s="105">
        <v>4</v>
      </c>
      <c r="C163" s="111">
        <v>42942</v>
      </c>
      <c r="D163" s="112" t="s">
        <v>219</v>
      </c>
      <c r="E163" s="112" t="s">
        <v>220</v>
      </c>
      <c r="F163" s="107" t="str">
        <f>+B3</f>
        <v>Z7D1F7C555</v>
      </c>
      <c r="G163" s="107" t="str">
        <f t="shared" si="5"/>
        <v>POC 2017 - linea 2</v>
      </c>
      <c r="H163" s="114" t="s">
        <v>236</v>
      </c>
      <c r="I163" s="118" t="str">
        <f>+I165</f>
        <v>AFFIDAMENTO ESITO PROCEDURA NEGOZIATA SENZA BANDO</v>
      </c>
      <c r="J163" s="105" t="s">
        <v>233</v>
      </c>
      <c r="K163" s="114"/>
      <c r="L163" s="110" t="str">
        <f>+L161</f>
        <v>PROCEDURA NEGOZIATA SENZA BANDO</v>
      </c>
      <c r="M163" s="105" t="str">
        <f>+M164</f>
        <v>VERIFICATA</v>
      </c>
    </row>
    <row r="164" spans="1:13" x14ac:dyDescent="0.25">
      <c r="A164" s="1" t="s">
        <v>195</v>
      </c>
      <c r="B164" s="105">
        <v>5</v>
      </c>
      <c r="C164" s="111">
        <f>+C163</f>
        <v>42942</v>
      </c>
      <c r="D164" s="112" t="s">
        <v>221</v>
      </c>
      <c r="E164" s="112" t="s">
        <v>222</v>
      </c>
      <c r="F164" s="107" t="str">
        <f>+B4</f>
        <v>ZCF1F7C4E2</v>
      </c>
      <c r="G164" s="107" t="str">
        <f t="shared" si="5"/>
        <v>POC 2017 - linea 2</v>
      </c>
      <c r="H164" s="114" t="s">
        <v>237</v>
      </c>
      <c r="I164" s="115" t="s">
        <v>332</v>
      </c>
      <c r="J164" s="105" t="s">
        <v>238</v>
      </c>
      <c r="K164" s="114"/>
      <c r="L164" s="110" t="s">
        <v>322</v>
      </c>
      <c r="M164" s="105" t="str">
        <f>+M161</f>
        <v>VERIFICATA</v>
      </c>
    </row>
    <row r="165" spans="1:13" x14ac:dyDescent="0.25">
      <c r="A165" s="1" t="s">
        <v>195</v>
      </c>
      <c r="B165" s="105" t="s">
        <v>317</v>
      </c>
      <c r="C165" s="111">
        <v>42951</v>
      </c>
      <c r="D165" s="112" t="str">
        <f>+D163</f>
        <v>GEMMA</v>
      </c>
      <c r="E165" s="112" t="str">
        <f>+E163</f>
        <v>RUP POC</v>
      </c>
      <c r="F165" s="107" t="str">
        <f>+F161</f>
        <v>ZED1F7970B</v>
      </c>
      <c r="G165" s="107" t="str">
        <f>+G161</f>
        <v>POC 2017 - linea 2</v>
      </c>
      <c r="H165" s="114" t="str">
        <f>+H161</f>
        <v>trasferimento ed alloggio + evento dedicato missione Festival di Venezia 2017</v>
      </c>
      <c r="I165" s="119" t="s">
        <v>323</v>
      </c>
      <c r="J165" s="105" t="s">
        <v>316</v>
      </c>
      <c r="K165" s="114"/>
      <c r="L165" s="110" t="str">
        <f>+L163</f>
        <v>PROCEDURA NEGOZIATA SENZA BANDO</v>
      </c>
      <c r="M165" s="105" t="str">
        <f>+M164</f>
        <v>VERIFICATA</v>
      </c>
    </row>
    <row r="166" spans="1:13" x14ac:dyDescent="0.25">
      <c r="A166" s="1"/>
      <c r="B166" s="105">
        <v>6</v>
      </c>
      <c r="C166" s="111">
        <f>+F5</f>
        <v>42975</v>
      </c>
      <c r="D166" s="112" t="str">
        <f>+D163</f>
        <v>GEMMA</v>
      </c>
      <c r="E166" s="112" t="str">
        <f>+E163</f>
        <v>RUP POC</v>
      </c>
      <c r="F166" s="107" t="str">
        <f t="shared" ref="F166:F177" si="6">+B5</f>
        <v>Z911FB5B8A</v>
      </c>
      <c r="G166" s="107" t="str">
        <f>+G164</f>
        <v>POC 2017 - linea 2</v>
      </c>
      <c r="H166" s="114" t="str">
        <f t="shared" ref="H166:H175" si="7">+H5</f>
        <v>acquisto pagina pubblicitaria sulla Repubblica (MANZONI - La Repubblica)</v>
      </c>
      <c r="I166" s="118" t="str">
        <f>+I165</f>
        <v>AFFIDAMENTO ESITO PROCEDURA NEGOZIATA SENZA BANDO</v>
      </c>
      <c r="J166" s="105" t="s">
        <v>329</v>
      </c>
      <c r="K166" s="114"/>
      <c r="L166" s="110" t="str">
        <f>+L165</f>
        <v>PROCEDURA NEGOZIATA SENZA BANDO</v>
      </c>
      <c r="M166" s="105" t="str">
        <f>+M162</f>
        <v>VERIFICATA</v>
      </c>
    </row>
    <row r="167" spans="1:13" x14ac:dyDescent="0.25">
      <c r="A167" s="1"/>
      <c r="B167" s="105">
        <v>7</v>
      </c>
      <c r="C167" s="111">
        <f>+C166</f>
        <v>42975</v>
      </c>
      <c r="D167" s="112" t="str">
        <f>+D166</f>
        <v>GEMMA</v>
      </c>
      <c r="E167" s="112" t="str">
        <f>+E166</f>
        <v>RUP POC</v>
      </c>
      <c r="F167" s="107" t="str">
        <f t="shared" si="6"/>
        <v>ZF01FB5F93</v>
      </c>
      <c r="G167" s="107" t="str">
        <f t="shared" si="5"/>
        <v>POC 2017 - linea 2</v>
      </c>
      <c r="H167" s="114" t="str">
        <f t="shared" si="7"/>
        <v>fornitura prodotti alimentari tipici + trasporto a Venezia</v>
      </c>
      <c r="I167" s="118" t="str">
        <f>+I166</f>
        <v>AFFIDAMENTO ESITO PROCEDURA NEGOZIATA SENZA BANDO</v>
      </c>
      <c r="J167" s="105" t="s">
        <v>240</v>
      </c>
      <c r="K167" s="120"/>
      <c r="L167" s="121" t="str">
        <f>+L166</f>
        <v>PROCEDURA NEGOZIATA SENZA BANDO</v>
      </c>
      <c r="M167" s="105" t="str">
        <f>+M166</f>
        <v>VERIFICATA</v>
      </c>
    </row>
    <row r="168" spans="1:13" x14ac:dyDescent="0.25">
      <c r="A168" s="1"/>
      <c r="B168" s="105">
        <v>8</v>
      </c>
      <c r="C168" s="111">
        <f>+C167</f>
        <v>42975</v>
      </c>
      <c r="D168" s="112" t="str">
        <f>+D164</f>
        <v>CAPRARA</v>
      </c>
      <c r="E168" s="112" t="str">
        <f>+E164</f>
        <v>PRESIDENTE</v>
      </c>
      <c r="F168" s="107" t="str">
        <f t="shared" si="6"/>
        <v>Z991FB6780</v>
      </c>
      <c r="G168" s="107" t="str">
        <f t="shared" si="5"/>
        <v>POC 2017 - linea 2</v>
      </c>
      <c r="H168" s="114" t="str">
        <f t="shared" si="7"/>
        <v>acquisto fotografie per mostra fotografica</v>
      </c>
      <c r="I168" s="115" t="str">
        <f>+I164</f>
        <v>affidamento diretto senza preventivi (unicità del fornitore)</v>
      </c>
      <c r="J168" s="105" t="s">
        <v>67</v>
      </c>
      <c r="K168" s="120"/>
      <c r="L168" s="121" t="str">
        <f>+L164</f>
        <v>AFFIDAMENTO DIRETTO</v>
      </c>
      <c r="M168" s="105" t="str">
        <f>+M165</f>
        <v>VERIFICATA</v>
      </c>
    </row>
    <row r="169" spans="1:13" x14ac:dyDescent="0.25">
      <c r="A169" s="1"/>
      <c r="B169" s="105">
        <v>9</v>
      </c>
      <c r="C169" s="111">
        <v>42978</v>
      </c>
      <c r="D169" s="112" t="str">
        <f>+D167</f>
        <v>GEMMA</v>
      </c>
      <c r="E169" s="112" t="str">
        <f>+E167</f>
        <v>RUP POC</v>
      </c>
      <c r="F169" s="107" t="str">
        <f t="shared" si="6"/>
        <v>Z01F1FC0375</v>
      </c>
      <c r="G169" s="107" t="str">
        <f t="shared" si="5"/>
        <v>POC 2017 - linea 2</v>
      </c>
      <c r="H169" s="114" t="str">
        <f t="shared" si="7"/>
        <v>stampa di fotografie</v>
      </c>
      <c r="I169" s="118" t="str">
        <f>+I167</f>
        <v>AFFIDAMENTO ESITO PROCEDURA NEGOZIATA SENZA BANDO</v>
      </c>
      <c r="J169" s="105" t="s">
        <v>241</v>
      </c>
      <c r="K169" s="120"/>
      <c r="L169" s="121" t="str">
        <f>+L167</f>
        <v>PROCEDURA NEGOZIATA SENZA BANDO</v>
      </c>
      <c r="M169" s="105" t="str">
        <f>+M167</f>
        <v>VERIFICATA</v>
      </c>
    </row>
    <row r="170" spans="1:13" x14ac:dyDescent="0.25">
      <c r="A170" s="1"/>
      <c r="B170" s="105">
        <v>10</v>
      </c>
      <c r="C170" s="111">
        <v>42993</v>
      </c>
      <c r="D170" s="112" t="str">
        <f>+D169</f>
        <v>GEMMA</v>
      </c>
      <c r="E170" s="112" t="str">
        <f>+E169</f>
        <v>RUP POC</v>
      </c>
      <c r="F170" s="107" t="str">
        <f t="shared" si="6"/>
        <v>ZBD1FEB781</v>
      </c>
      <c r="G170" s="107" t="str">
        <f t="shared" si="5"/>
        <v>POC 2017 - linea 2</v>
      </c>
      <c r="H170" s="114" t="str">
        <f t="shared" si="7"/>
        <v>progettazione e realizzazione grafica materiali di comunicazione [EIKON S.n.c.]</v>
      </c>
      <c r="I170" s="118" t="str">
        <f>+I167</f>
        <v>AFFIDAMENTO ESITO PROCEDURA NEGOZIATA SENZA BANDO</v>
      </c>
      <c r="J170" s="105" t="s">
        <v>229</v>
      </c>
      <c r="K170" s="120"/>
      <c r="L170" s="121" t="str">
        <f>+L169</f>
        <v>PROCEDURA NEGOZIATA SENZA BANDO</v>
      </c>
      <c r="M170" s="105" t="str">
        <f>+M169</f>
        <v>VERIFICATA</v>
      </c>
    </row>
    <row r="171" spans="1:13" x14ac:dyDescent="0.25">
      <c r="A171" s="1"/>
      <c r="B171" s="105">
        <v>11</v>
      </c>
      <c r="C171" s="111">
        <v>43005</v>
      </c>
      <c r="D171" s="112" t="str">
        <f>+D170</f>
        <v>GEMMA</v>
      </c>
      <c r="E171" s="112" t="str">
        <f>+E170</f>
        <v>RUP POC</v>
      </c>
      <c r="F171" s="107" t="str">
        <f t="shared" si="6"/>
        <v>ZE42010288</v>
      </c>
      <c r="G171" s="107" t="str">
        <f t="shared" si="5"/>
        <v>POC 2017 - linea 2</v>
      </c>
      <c r="H171" s="114" t="str">
        <f t="shared" si="7"/>
        <v>servizio catering per evento anteprima Modernissimo "Ammore e Malavita" [SUD RISOTRANTE S.a.s.]</v>
      </c>
      <c r="I171" s="118" t="str">
        <f>+I163</f>
        <v>AFFIDAMENTO ESITO PROCEDURA NEGOZIATA SENZA BANDO</v>
      </c>
      <c r="J171" s="105" t="s">
        <v>245</v>
      </c>
      <c r="K171" s="120"/>
      <c r="L171" s="121" t="str">
        <f>+L170</f>
        <v>PROCEDURA NEGOZIATA SENZA BANDO</v>
      </c>
      <c r="M171" s="105" t="str">
        <f>+M168</f>
        <v>VERIFICATA</v>
      </c>
    </row>
    <row r="172" spans="1:13" x14ac:dyDescent="0.25">
      <c r="A172" s="1"/>
      <c r="B172" s="105">
        <v>12</v>
      </c>
      <c r="C172" s="111">
        <v>43006</v>
      </c>
      <c r="D172" s="112" t="str">
        <f>+D168</f>
        <v>CAPRARA</v>
      </c>
      <c r="E172" s="112" t="str">
        <f>+E168</f>
        <v>PRESIDENTE</v>
      </c>
      <c r="F172" s="107" t="str">
        <f t="shared" si="6"/>
        <v>ZE22013209</v>
      </c>
      <c r="G172" s="107" t="str">
        <f t="shared" si="5"/>
        <v>POC 2017 - linea 2</v>
      </c>
      <c r="H172" s="114" t="str">
        <f t="shared" si="7"/>
        <v>allestimento proiezione "Miseria e Nobiltà" c/o Teatro San Carlo [AUGUSTUS COLOR S.r.l.]</v>
      </c>
      <c r="I172" s="115" t="str">
        <f>+I168</f>
        <v>affidamento diretto senza preventivi (unicità del fornitore)</v>
      </c>
      <c r="J172" s="105" t="s">
        <v>246</v>
      </c>
      <c r="K172" s="114"/>
      <c r="L172" s="121" t="str">
        <f>+L168</f>
        <v>AFFIDAMENTO DIRETTO</v>
      </c>
      <c r="M172" s="105" t="str">
        <f>+M170</f>
        <v>VERIFICATA</v>
      </c>
    </row>
    <row r="173" spans="1:13" x14ac:dyDescent="0.25">
      <c r="A173" s="1"/>
      <c r="B173" s="105">
        <v>13</v>
      </c>
      <c r="C173" s="111">
        <f>+F12</f>
        <v>43010</v>
      </c>
      <c r="D173" s="112" t="str">
        <f>+D171</f>
        <v>GEMMA</v>
      </c>
      <c r="E173" s="112" t="str">
        <f>+E171</f>
        <v>RUP POC</v>
      </c>
      <c r="F173" s="107" t="str">
        <f t="shared" si="6"/>
        <v>Z04201DF8D</v>
      </c>
      <c r="G173" s="107" t="str">
        <f t="shared" si="5"/>
        <v>POC 2017 - linea 2</v>
      </c>
      <c r="H173" s="114" t="str">
        <f t="shared" si="7"/>
        <v>acquisto pagina pubblicitaria su rivista specializzata [APS ADVERTISING S.r.l.]</v>
      </c>
      <c r="I173" s="118" t="str">
        <f>+I171</f>
        <v>AFFIDAMENTO ESITO PROCEDURA NEGOZIATA SENZA BANDO</v>
      </c>
      <c r="J173" s="105" t="s">
        <v>230</v>
      </c>
      <c r="K173" s="120"/>
      <c r="L173" s="121" t="str">
        <f>+L171</f>
        <v>PROCEDURA NEGOZIATA SENZA BANDO</v>
      </c>
      <c r="M173" s="105" t="str">
        <f>+M172</f>
        <v>VERIFICATA</v>
      </c>
    </row>
    <row r="174" spans="1:13" x14ac:dyDescent="0.25">
      <c r="A174" s="1"/>
      <c r="B174" s="105">
        <v>14</v>
      </c>
      <c r="C174" s="111">
        <f>+F13</f>
        <v>43018</v>
      </c>
      <c r="D174" s="112" t="str">
        <f>+D173</f>
        <v>GEMMA</v>
      </c>
      <c r="E174" s="112" t="str">
        <f>+E173</f>
        <v>RUP POC</v>
      </c>
      <c r="F174" s="107" t="str">
        <f t="shared" si="6"/>
        <v>ZB4203E1B1</v>
      </c>
      <c r="G174" s="107" t="str">
        <f>+G172</f>
        <v>POC 2017 - linea 2</v>
      </c>
      <c r="H174" s="114" t="str">
        <f t="shared" si="7"/>
        <v>noleggio attrezzature audio e video convegno [TECNOMEDIC S.r.l.]</v>
      </c>
      <c r="I174" s="115" t="str">
        <f>+I160</f>
        <v>affidamento diretto senza preventivi (motivi di urgenza)</v>
      </c>
      <c r="J174" s="105" t="s">
        <v>247</v>
      </c>
      <c r="K174" s="114"/>
      <c r="L174" s="121" t="str">
        <f>+L172</f>
        <v>AFFIDAMENTO DIRETTO</v>
      </c>
      <c r="M174" s="105" t="str">
        <f>+M173</f>
        <v>VERIFICATA</v>
      </c>
    </row>
    <row r="175" spans="1:13" x14ac:dyDescent="0.25">
      <c r="A175" s="1"/>
      <c r="B175" s="105">
        <v>15</v>
      </c>
      <c r="C175" s="111">
        <f>+F14</f>
        <v>43054</v>
      </c>
      <c r="D175" s="112" t="str">
        <f>+D174</f>
        <v>GEMMA</v>
      </c>
      <c r="E175" s="112" t="str">
        <f>+E174</f>
        <v>RUP POC</v>
      </c>
      <c r="F175" s="107" t="str">
        <f t="shared" si="6"/>
        <v>ZC220CA1EA</v>
      </c>
      <c r="G175" s="107" t="str">
        <f>+G174</f>
        <v>POC 2017 - linea 2</v>
      </c>
      <c r="H175" s="114" t="str">
        <f t="shared" si="7"/>
        <v>acquisto spazio pubblicitario su gadget brandizzato Cinema e Video [APS ADVERTISING S.r.l.]</v>
      </c>
      <c r="I175" s="115" t="str">
        <f>+I172</f>
        <v>affidamento diretto senza preventivi (unicità del fornitore)</v>
      </c>
      <c r="J175" s="105" t="s">
        <v>230</v>
      </c>
      <c r="K175" s="114"/>
      <c r="L175" s="121" t="str">
        <f>+L174</f>
        <v>AFFIDAMENTO DIRETTO</v>
      </c>
      <c r="M175" s="105" t="str">
        <f>+M174</f>
        <v>VERIFICATA</v>
      </c>
    </row>
    <row r="176" spans="1:13" x14ac:dyDescent="0.25">
      <c r="A176" s="1" t="s">
        <v>195</v>
      </c>
      <c r="B176" s="122">
        <v>16</v>
      </c>
      <c r="C176" s="111">
        <f>+F15</f>
        <v>43066</v>
      </c>
      <c r="D176" s="112" t="str">
        <f>+D172</f>
        <v>CAPRARA</v>
      </c>
      <c r="E176" s="112" t="str">
        <f>+E172</f>
        <v>PRESIDENTE</v>
      </c>
      <c r="F176" s="107" t="str">
        <f t="shared" si="6"/>
        <v>ZA420FCE7B</v>
      </c>
      <c r="G176" s="107" t="str">
        <f>+G175</f>
        <v>POC 2017 - linea 2</v>
      </c>
      <c r="H176" s="114" t="s">
        <v>146</v>
      </c>
      <c r="I176" s="115" t="str">
        <f>+I172</f>
        <v>affidamento diretto senza preventivi (unicità del fornitore)</v>
      </c>
      <c r="J176" s="105" t="s">
        <v>248</v>
      </c>
      <c r="K176" s="114"/>
      <c r="L176" s="121" t="str">
        <f>+L175</f>
        <v>AFFIDAMENTO DIRETTO</v>
      </c>
      <c r="M176" s="105" t="s">
        <v>321</v>
      </c>
    </row>
    <row r="177" spans="1:13" x14ac:dyDescent="0.25">
      <c r="A177" s="1"/>
      <c r="B177" s="105">
        <v>17</v>
      </c>
      <c r="C177" s="111">
        <v>43069</v>
      </c>
      <c r="D177" s="112" t="str">
        <f t="shared" ref="D177:E179" si="8">+D176</f>
        <v>CAPRARA</v>
      </c>
      <c r="E177" s="112" t="str">
        <f t="shared" si="8"/>
        <v>PRESIDENTE</v>
      </c>
      <c r="F177" s="107" t="str">
        <f t="shared" si="6"/>
        <v>ZAB210E5D7</v>
      </c>
      <c r="G177" s="107" t="s">
        <v>244</v>
      </c>
      <c r="H177" s="114" t="s">
        <v>147</v>
      </c>
      <c r="I177" s="118" t="str">
        <f>+I173</f>
        <v>AFFIDAMENTO ESITO PROCEDURA NEGOZIATA SENZA BANDO</v>
      </c>
      <c r="J177" s="105" t="s">
        <v>250</v>
      </c>
      <c r="K177" s="114"/>
      <c r="L177" s="121" t="str">
        <f>+L173</f>
        <v>PROCEDURA NEGOZIATA SENZA BANDO</v>
      </c>
      <c r="M177" s="105" t="str">
        <f>+M176</f>
        <v>VERIFICATA</v>
      </c>
    </row>
    <row r="178" spans="1:13" x14ac:dyDescent="0.25">
      <c r="A178" s="1"/>
      <c r="B178" s="105">
        <v>18</v>
      </c>
      <c r="C178" s="111">
        <v>43076</v>
      </c>
      <c r="D178" s="112" t="str">
        <f t="shared" si="8"/>
        <v>CAPRARA</v>
      </c>
      <c r="E178" s="112" t="str">
        <f t="shared" si="8"/>
        <v>PRESIDENTE</v>
      </c>
      <c r="F178" s="104"/>
      <c r="G178" s="123" t="s">
        <v>283</v>
      </c>
      <c r="H178" s="114" t="s">
        <v>79</v>
      </c>
      <c r="I178" s="115" t="str">
        <f>+I174</f>
        <v>affidamento diretto senza preventivi (motivi di urgenza)</v>
      </c>
      <c r="J178" s="105" t="s">
        <v>252</v>
      </c>
      <c r="K178" s="114"/>
      <c r="L178" s="124" t="str">
        <f>+I179</f>
        <v>XXXXXXXXXXXXXXXXXXXXX</v>
      </c>
      <c r="M178" s="107"/>
    </row>
    <row r="179" spans="1:13" x14ac:dyDescent="0.25">
      <c r="A179" s="1"/>
      <c r="B179" s="105">
        <v>19</v>
      </c>
      <c r="C179" s="125">
        <v>43080</v>
      </c>
      <c r="D179" s="112" t="str">
        <f t="shared" si="8"/>
        <v>CAPRARA</v>
      </c>
      <c r="E179" s="126" t="str">
        <f t="shared" si="8"/>
        <v>PRESIDENTE</v>
      </c>
      <c r="F179" s="107" t="str">
        <f>+B97</f>
        <v>6932997 (SIMOG)</v>
      </c>
      <c r="G179" s="107" t="str">
        <f>+G177</f>
        <v>POC 2017 - linea 1</v>
      </c>
      <c r="H179" s="114" t="str">
        <f>+H97</f>
        <v>bando linea 1 - approvazione testo bando e disciplinare</v>
      </c>
      <c r="I179" s="105" t="s">
        <v>343</v>
      </c>
      <c r="J179" s="127"/>
      <c r="K179" s="114"/>
      <c r="L179" s="116" t="s">
        <v>344</v>
      </c>
      <c r="M179" s="105" t="s">
        <v>321</v>
      </c>
    </row>
    <row r="180" spans="1:13" x14ac:dyDescent="0.25">
      <c r="A180" s="1"/>
      <c r="B180" s="105">
        <v>20</v>
      </c>
      <c r="C180" s="111">
        <f>+F17</f>
        <v>43096</v>
      </c>
      <c r="D180" s="112" t="str">
        <f>+D175</f>
        <v>GEMMA</v>
      </c>
      <c r="E180" s="112" t="str">
        <f>+E175</f>
        <v>RUP POC</v>
      </c>
      <c r="F180" s="107" t="str">
        <f t="shared" ref="F180:F189" si="9">+B17</f>
        <v>ZDF217FB04</v>
      </c>
      <c r="G180" s="107" t="str">
        <f>+G179</f>
        <v>POC 2017 - linea 1</v>
      </c>
      <c r="H180" s="114" t="str">
        <f>+H17</f>
        <v>bando linea 1 - costo pubblicazione sulla Gazzetta Ufficiale TESTO BANDO [IST. POLIGRAFICO ZECCA DI STATO]</v>
      </c>
      <c r="I180" s="115" t="str">
        <f>+I176</f>
        <v>affidamento diretto senza preventivi (unicità del fornitore)</v>
      </c>
      <c r="J180" s="105" t="s">
        <v>251</v>
      </c>
      <c r="K180" s="114"/>
      <c r="L180" s="121" t="str">
        <f>+L176</f>
        <v>AFFIDAMENTO DIRETTO</v>
      </c>
      <c r="M180" s="105" t="str">
        <f>+M177</f>
        <v>VERIFICATA</v>
      </c>
    </row>
    <row r="181" spans="1:13" x14ac:dyDescent="0.25">
      <c r="A181" s="1" t="s">
        <v>195</v>
      </c>
      <c r="B181" s="105">
        <v>21</v>
      </c>
      <c r="C181" s="111">
        <f>+C180</f>
        <v>43096</v>
      </c>
      <c r="D181" s="112" t="str">
        <f>+D179</f>
        <v>CAPRARA</v>
      </c>
      <c r="E181" s="112" t="str">
        <f>+E179</f>
        <v>PRESIDENTE</v>
      </c>
      <c r="F181" s="107" t="str">
        <f t="shared" si="9"/>
        <v>Z3B2182FE1</v>
      </c>
      <c r="G181" s="107" t="str">
        <f>+G176</f>
        <v>POC 2017 - linea 2</v>
      </c>
      <c r="H181" s="114" t="s">
        <v>333</v>
      </c>
      <c r="I181" s="115" t="str">
        <f>+I180</f>
        <v>affidamento diretto senza preventivi (unicità del fornitore)</v>
      </c>
      <c r="J181" s="105" t="s">
        <v>249</v>
      </c>
      <c r="K181" s="116" t="s">
        <v>265</v>
      </c>
      <c r="L181" s="121" t="str">
        <f>+L180</f>
        <v>AFFIDAMENTO DIRETTO</v>
      </c>
      <c r="M181" s="105" t="str">
        <f>+M180</f>
        <v>VERIFICATA</v>
      </c>
    </row>
    <row r="182" spans="1:13" x14ac:dyDescent="0.25">
      <c r="A182" s="1"/>
      <c r="B182" s="105">
        <v>22</v>
      </c>
      <c r="C182" s="111">
        <v>43098</v>
      </c>
      <c r="D182" s="112" t="s">
        <v>219</v>
      </c>
      <c r="E182" s="112" t="str">
        <f>+E180</f>
        <v>RUP POC</v>
      </c>
      <c r="F182" s="107" t="str">
        <f t="shared" si="9"/>
        <v>Z98218EDAA</v>
      </c>
      <c r="G182" s="107" t="str">
        <f>+G179</f>
        <v>POC 2017 - linea 1</v>
      </c>
      <c r="H182" s="114" t="s">
        <v>51</v>
      </c>
      <c r="I182" s="115" t="str">
        <f>+I181</f>
        <v>affidamento diretto senza preventivi (unicità del fornitore)</v>
      </c>
      <c r="J182" s="105" t="s">
        <v>334</v>
      </c>
      <c r="K182" s="114"/>
      <c r="L182" s="121" t="str">
        <f>+L181</f>
        <v>AFFIDAMENTO DIRETTO</v>
      </c>
      <c r="M182" s="105" t="s">
        <v>321</v>
      </c>
    </row>
    <row r="183" spans="1:13" x14ac:dyDescent="0.25">
      <c r="A183" s="1"/>
      <c r="B183" s="105">
        <v>23</v>
      </c>
      <c r="C183" s="111">
        <f>+C182</f>
        <v>43098</v>
      </c>
      <c r="D183" s="112" t="s">
        <v>219</v>
      </c>
      <c r="E183" s="112" t="str">
        <f t="shared" ref="E183:E189" si="10">+E182</f>
        <v>RUP POC</v>
      </c>
      <c r="F183" s="107" t="str">
        <f t="shared" si="9"/>
        <v>Z9C218EDC3</v>
      </c>
      <c r="G183" s="107" t="str">
        <f>+G182</f>
        <v>POC 2017 - linea 1</v>
      </c>
      <c r="H183" s="114" t="s">
        <v>53</v>
      </c>
      <c r="I183" s="115" t="str">
        <f>+I182</f>
        <v>affidamento diretto senza preventivi (unicità del fornitore)</v>
      </c>
      <c r="J183" s="105" t="s">
        <v>335</v>
      </c>
      <c r="K183" s="114"/>
      <c r="L183" s="121" t="str">
        <f>+L182</f>
        <v>AFFIDAMENTO DIRETTO</v>
      </c>
      <c r="M183" s="105" t="s">
        <v>321</v>
      </c>
    </row>
    <row r="184" spans="1:13" x14ac:dyDescent="0.25">
      <c r="A184" s="1"/>
      <c r="B184" s="105">
        <v>24</v>
      </c>
      <c r="C184" s="111">
        <f>+C183</f>
        <v>43098</v>
      </c>
      <c r="D184" s="112" t="s">
        <v>219</v>
      </c>
      <c r="E184" s="112" t="str">
        <f t="shared" si="10"/>
        <v>RUP POC</v>
      </c>
      <c r="F184" s="107" t="str">
        <f t="shared" si="9"/>
        <v>Z8A218EDD0</v>
      </c>
      <c r="G184" s="107" t="str">
        <f>+G183</f>
        <v>POC 2017 - linea 1</v>
      </c>
      <c r="H184" s="114" t="s">
        <v>55</v>
      </c>
      <c r="I184" s="115" t="str">
        <f>+I183</f>
        <v>affidamento diretto senza preventivi (unicità del fornitore)</v>
      </c>
      <c r="J184" s="105" t="s">
        <v>329</v>
      </c>
      <c r="K184" s="114"/>
      <c r="L184" s="121" t="str">
        <f>+L183</f>
        <v>AFFIDAMENTO DIRETTO</v>
      </c>
      <c r="M184" s="105" t="s">
        <v>321</v>
      </c>
    </row>
    <row r="185" spans="1:13" x14ac:dyDescent="0.25">
      <c r="A185" s="1"/>
      <c r="B185" s="105">
        <v>25</v>
      </c>
      <c r="C185" s="111">
        <f>+C184</f>
        <v>43098</v>
      </c>
      <c r="D185" s="112" t="s">
        <v>219</v>
      </c>
      <c r="E185" s="112" t="str">
        <f t="shared" si="10"/>
        <v>RUP POC</v>
      </c>
      <c r="F185" s="107" t="str">
        <f t="shared" si="9"/>
        <v>Z96218EF16</v>
      </c>
      <c r="G185" s="128" t="s">
        <v>253</v>
      </c>
      <c r="H185" s="114" t="s">
        <v>352</v>
      </c>
      <c r="I185" s="117" t="s">
        <v>336</v>
      </c>
      <c r="J185" s="129" t="s">
        <v>337</v>
      </c>
      <c r="K185" s="114"/>
      <c r="L185" s="116" t="s">
        <v>338</v>
      </c>
      <c r="M185" s="105" t="str">
        <f>+M184</f>
        <v>VERIFICATA</v>
      </c>
    </row>
    <row r="186" spans="1:13" x14ac:dyDescent="0.25">
      <c r="A186" s="1"/>
      <c r="B186" s="105">
        <v>26</v>
      </c>
      <c r="C186" s="111">
        <v>43099</v>
      </c>
      <c r="D186" s="112" t="s">
        <v>219</v>
      </c>
      <c r="E186" s="112" t="str">
        <f t="shared" si="10"/>
        <v>RUP POC</v>
      </c>
      <c r="F186" s="107" t="str">
        <f t="shared" si="9"/>
        <v>Z07219035F</v>
      </c>
      <c r="G186" s="107" t="s">
        <v>339</v>
      </c>
      <c r="H186" s="114" t="s">
        <v>340</v>
      </c>
      <c r="I186" s="115" t="str">
        <f>+I178</f>
        <v>affidamento diretto senza preventivi (motivi di urgenza)</v>
      </c>
      <c r="J186" s="130" t="s">
        <v>72</v>
      </c>
      <c r="K186" s="114"/>
      <c r="L186" s="121" t="str">
        <f>+L184</f>
        <v>AFFIDAMENTO DIRETTO</v>
      </c>
      <c r="M186" s="105" t="s">
        <v>321</v>
      </c>
    </row>
    <row r="187" spans="1:13" x14ac:dyDescent="0.25">
      <c r="A187" s="1"/>
      <c r="B187" s="105">
        <v>27</v>
      </c>
      <c r="C187" s="111">
        <v>43119</v>
      </c>
      <c r="D187" s="112" t="s">
        <v>219</v>
      </c>
      <c r="E187" s="126" t="str">
        <f t="shared" si="10"/>
        <v>RUP POC</v>
      </c>
      <c r="F187" s="107" t="str">
        <f t="shared" si="9"/>
        <v>Z3021CCE4D</v>
      </c>
      <c r="G187" s="128" t="s">
        <v>261</v>
      </c>
      <c r="H187" s="131" t="s">
        <v>466</v>
      </c>
      <c r="I187" s="117" t="str">
        <f>+I185</f>
        <v>procedura aperta</v>
      </c>
      <c r="J187" s="129" t="str">
        <f>+J185</f>
        <v>beneficiari c.d. graduatoria</v>
      </c>
      <c r="K187" s="114"/>
      <c r="L187" s="116" t="str">
        <f>+L185</f>
        <v>PROCEDURA APERTA</v>
      </c>
      <c r="M187" s="105" t="s">
        <v>321</v>
      </c>
    </row>
    <row r="188" spans="1:13" x14ac:dyDescent="0.25">
      <c r="A188" s="1"/>
      <c r="B188" s="105">
        <v>28</v>
      </c>
      <c r="C188" s="111">
        <v>43122</v>
      </c>
      <c r="D188" s="112" t="s">
        <v>219</v>
      </c>
      <c r="E188" s="112" t="str">
        <f t="shared" si="10"/>
        <v>RUP POC</v>
      </c>
      <c r="F188" s="107" t="str">
        <f t="shared" si="9"/>
        <v>Z1121D27FE</v>
      </c>
      <c r="G188" s="107" t="str">
        <f>+G181</f>
        <v>POC 2017 - linea 2</v>
      </c>
      <c r="H188" s="114" t="s">
        <v>341</v>
      </c>
      <c r="I188" s="118" t="str">
        <f>+I177</f>
        <v>AFFIDAMENTO ESITO PROCEDURA NEGOZIATA SENZA BANDO</v>
      </c>
      <c r="J188" s="105" t="s">
        <v>342</v>
      </c>
      <c r="K188" s="114"/>
      <c r="L188" s="121" t="str">
        <f>+L177</f>
        <v>PROCEDURA NEGOZIATA SENZA BANDO</v>
      </c>
      <c r="M188" s="105" t="s">
        <v>321</v>
      </c>
    </row>
    <row r="189" spans="1:13" x14ac:dyDescent="0.25">
      <c r="A189" s="1"/>
      <c r="B189" s="105">
        <v>29</v>
      </c>
      <c r="C189" s="111">
        <f>+C188</f>
        <v>43122</v>
      </c>
      <c r="D189" s="112" t="s">
        <v>219</v>
      </c>
      <c r="E189" s="112" t="str">
        <f t="shared" si="10"/>
        <v>RUP POC</v>
      </c>
      <c r="F189" s="107" t="str">
        <f t="shared" si="9"/>
        <v>ZD721D286A</v>
      </c>
      <c r="G189" s="107" t="s">
        <v>266</v>
      </c>
      <c r="H189" s="114" t="str">
        <f>+H26</f>
        <v>acquisto pagina pubblicitaria su rivista specializzata [APS ADVERTISING S.r.l.]</v>
      </c>
      <c r="I189" s="118" t="str">
        <f>+I188</f>
        <v>AFFIDAMENTO ESITO PROCEDURA NEGOZIATA SENZA BANDO</v>
      </c>
      <c r="J189" s="105" t="s">
        <v>230</v>
      </c>
      <c r="K189" s="114"/>
      <c r="L189" s="121" t="str">
        <f>+L188</f>
        <v>PROCEDURA NEGOZIATA SENZA BANDO</v>
      </c>
      <c r="M189" s="105" t="s">
        <v>321</v>
      </c>
    </row>
    <row r="190" spans="1:13" x14ac:dyDescent="0.25">
      <c r="A190" s="1" t="s">
        <v>195</v>
      </c>
      <c r="B190" s="132">
        <v>30</v>
      </c>
      <c r="C190" s="133">
        <v>43140</v>
      </c>
      <c r="D190" s="134" t="str">
        <f>+D181</f>
        <v>CAPRARA</v>
      </c>
      <c r="E190" s="134" t="str">
        <f>+E181</f>
        <v>PRESIDENTE</v>
      </c>
      <c r="F190" s="135" t="str">
        <f>+F179</f>
        <v>6932997 (SIMOG)</v>
      </c>
      <c r="G190" s="135" t="str">
        <f>+G179</f>
        <v>POC 2017 - linea 1</v>
      </c>
      <c r="H190" s="136" t="s">
        <v>269</v>
      </c>
      <c r="I190" s="105" t="str">
        <f>+I179</f>
        <v>XXXXXXXXXXXXXXXXXXXXX</v>
      </c>
      <c r="J190" s="137"/>
      <c r="K190" s="114"/>
      <c r="L190" s="124"/>
      <c r="M190" s="105"/>
    </row>
    <row r="191" spans="1:13" x14ac:dyDescent="0.25">
      <c r="A191" s="1"/>
      <c r="B191" s="105">
        <v>31</v>
      </c>
      <c r="C191" s="111">
        <v>43143</v>
      </c>
      <c r="D191" s="112" t="str">
        <f>+D190</f>
        <v>CAPRARA</v>
      </c>
      <c r="E191" s="112" t="str">
        <f>+E190</f>
        <v>PRESIDENTE</v>
      </c>
      <c r="F191" s="107"/>
      <c r="G191" s="138" t="s">
        <v>175</v>
      </c>
      <c r="H191" s="114" t="s">
        <v>255</v>
      </c>
      <c r="I191" s="118" t="str">
        <f>+I171</f>
        <v>AFFIDAMENTO ESITO PROCEDURA NEGOZIATA SENZA BANDO</v>
      </c>
      <c r="J191" s="105" t="s">
        <v>256</v>
      </c>
      <c r="K191" s="114"/>
      <c r="L191" s="124"/>
      <c r="M191" s="105"/>
    </row>
    <row r="192" spans="1:13" x14ac:dyDescent="0.25">
      <c r="A192" s="1"/>
      <c r="B192" s="105">
        <v>32</v>
      </c>
      <c r="C192" s="111">
        <v>43152</v>
      </c>
      <c r="D192" s="139" t="s">
        <v>219</v>
      </c>
      <c r="E192" s="139" t="str">
        <f>+E189</f>
        <v>RUP POC</v>
      </c>
      <c r="F192" s="140" t="str">
        <f>+B27</f>
        <v>Z61226DE74</v>
      </c>
      <c r="G192" s="140" t="str">
        <f>+G190</f>
        <v>POC 2017 - linea 1</v>
      </c>
      <c r="H192" s="114" t="str">
        <f>+H27</f>
        <v>bando linea 1 - costo pubblicazione sulla Gazzetta Ufficiale AVVISO MODIFICHE E PROROGA DEI TERMINI</v>
      </c>
      <c r="I192" s="115" t="str">
        <f>+I180</f>
        <v>affidamento diretto senza preventivi (unicità del fornitore)</v>
      </c>
      <c r="J192" s="105" t="str">
        <f>+J180</f>
        <v>IST. POLIGRAFICO ZECCA DI STATO</v>
      </c>
      <c r="K192" s="114"/>
      <c r="L192" s="121" t="str">
        <f>+L186</f>
        <v>AFFIDAMENTO DIRETTO</v>
      </c>
      <c r="M192" s="105" t="str">
        <f>+M189</f>
        <v>VERIFICATA</v>
      </c>
    </row>
    <row r="193" spans="1:13" x14ac:dyDescent="0.25">
      <c r="A193" s="1"/>
      <c r="B193" s="146">
        <v>33</v>
      </c>
      <c r="C193" s="220">
        <v>43160</v>
      </c>
      <c r="D193" s="235" t="s">
        <v>219</v>
      </c>
      <c r="E193" s="235" t="str">
        <f>+E192</f>
        <v>RUP POC</v>
      </c>
      <c r="F193" s="128" t="s">
        <v>80</v>
      </c>
      <c r="G193" s="128" t="s">
        <v>261</v>
      </c>
      <c r="H193" s="131" t="s">
        <v>290</v>
      </c>
      <c r="I193" s="115" t="str">
        <f>+I186</f>
        <v>affidamento diretto senza preventivi (motivi di urgenza)</v>
      </c>
      <c r="J193" s="105" t="s">
        <v>100</v>
      </c>
      <c r="K193" s="114"/>
      <c r="L193" s="121" t="str">
        <f>+L192</f>
        <v>AFFIDAMENTO DIRETTO</v>
      </c>
      <c r="M193" s="105" t="s">
        <v>321</v>
      </c>
    </row>
    <row r="194" spans="1:13" x14ac:dyDescent="0.25">
      <c r="A194" s="1"/>
      <c r="B194" s="105">
        <v>34</v>
      </c>
      <c r="C194" s="111">
        <f>+C193</f>
        <v>43160</v>
      </c>
      <c r="D194" s="112" t="s">
        <v>219</v>
      </c>
      <c r="E194" s="112" t="str">
        <f>+E193</f>
        <v>RUP POC</v>
      </c>
      <c r="F194" s="107" t="s">
        <v>81</v>
      </c>
      <c r="G194" s="107" t="s">
        <v>262</v>
      </c>
      <c r="H194" s="114" t="s">
        <v>290</v>
      </c>
      <c r="I194" s="115" t="str">
        <f>+I193</f>
        <v>affidamento diretto senza preventivi (motivi di urgenza)</v>
      </c>
      <c r="J194" s="105" t="s">
        <v>257</v>
      </c>
      <c r="K194" s="114"/>
      <c r="L194" s="121" t="str">
        <f>+L193</f>
        <v>AFFIDAMENTO DIRETTO</v>
      </c>
      <c r="M194" s="105" t="s">
        <v>321</v>
      </c>
    </row>
    <row r="195" spans="1:13" x14ac:dyDescent="0.25">
      <c r="A195" s="1"/>
      <c r="B195" s="105">
        <v>35</v>
      </c>
      <c r="C195" s="111">
        <f>+C194</f>
        <v>43160</v>
      </c>
      <c r="D195" s="112" t="s">
        <v>219</v>
      </c>
      <c r="E195" s="112" t="str">
        <f>+E194</f>
        <v>RUP POC</v>
      </c>
      <c r="F195" s="107" t="str">
        <f>+B30</f>
        <v>Z37229516B</v>
      </c>
      <c r="G195" s="107" t="s">
        <v>263</v>
      </c>
      <c r="H195" s="114" t="s">
        <v>291</v>
      </c>
      <c r="I195" s="115" t="str">
        <f>+I194</f>
        <v>affidamento diretto senza preventivi (motivi di urgenza)</v>
      </c>
      <c r="J195" s="105" t="s">
        <v>83</v>
      </c>
      <c r="K195" s="114"/>
      <c r="L195" s="121" t="str">
        <f>+L194</f>
        <v>AFFIDAMENTO DIRETTO</v>
      </c>
      <c r="M195" s="105" t="s">
        <v>321</v>
      </c>
    </row>
    <row r="196" spans="1:13" x14ac:dyDescent="0.25">
      <c r="A196" s="1"/>
      <c r="B196" s="105">
        <v>36</v>
      </c>
      <c r="C196" s="111">
        <v>43186</v>
      </c>
      <c r="D196" s="112" t="str">
        <f>+D191</f>
        <v>CAPRARA</v>
      </c>
      <c r="E196" s="112" t="str">
        <f>+E191</f>
        <v>PRESIDENTE</v>
      </c>
      <c r="F196" s="107" t="s">
        <v>97</v>
      </c>
      <c r="G196" s="107" t="s">
        <v>258</v>
      </c>
      <c r="H196" s="114" t="s">
        <v>259</v>
      </c>
      <c r="I196" s="115" t="str">
        <f>+I192</f>
        <v>affidamento diretto senza preventivi (unicità del fornitore)</v>
      </c>
      <c r="J196" s="105" t="s">
        <v>260</v>
      </c>
      <c r="K196" s="114"/>
      <c r="L196" s="121" t="str">
        <f>+L195</f>
        <v>AFFIDAMENTO DIRETTO</v>
      </c>
      <c r="M196" s="105" t="s">
        <v>321</v>
      </c>
    </row>
    <row r="197" spans="1:13" x14ac:dyDescent="0.25">
      <c r="A197" s="1"/>
      <c r="B197" s="105">
        <v>37</v>
      </c>
      <c r="C197" s="111">
        <v>43188</v>
      </c>
      <c r="D197" s="112" t="str">
        <f>+D196</f>
        <v>CAPRARA</v>
      </c>
      <c r="E197" s="112" t="str">
        <f>+E196</f>
        <v>PRESIDENTE</v>
      </c>
      <c r="F197" s="107" t="s">
        <v>99</v>
      </c>
      <c r="G197" s="107" t="s">
        <v>266</v>
      </c>
      <c r="H197" s="141" t="s">
        <v>267</v>
      </c>
      <c r="I197" s="115" t="str">
        <f>+I196</f>
        <v>affidamento diretto senza preventivi (unicità del fornitore)</v>
      </c>
      <c r="J197" s="105" t="str">
        <f>+J181</f>
        <v>CINEVENTI SNC</v>
      </c>
      <c r="K197" s="114"/>
      <c r="L197" s="121" t="str">
        <f>+L196</f>
        <v>AFFIDAMENTO DIRETTO</v>
      </c>
      <c r="M197" s="105" t="str">
        <f>+M196</f>
        <v>VERIFICATA</v>
      </c>
    </row>
    <row r="198" spans="1:13" x14ac:dyDescent="0.25">
      <c r="A198" s="1"/>
      <c r="B198" s="105">
        <v>38</v>
      </c>
      <c r="C198" s="111">
        <v>43202</v>
      </c>
      <c r="D198" s="112" t="str">
        <f>+D195</f>
        <v>GEMMA</v>
      </c>
      <c r="E198" s="112" t="str">
        <f>+E195</f>
        <v>RUP POC</v>
      </c>
      <c r="F198" s="107" t="s">
        <v>102</v>
      </c>
      <c r="G198" s="107" t="str">
        <f>+G197</f>
        <v>POC 2018 - linea 2</v>
      </c>
      <c r="H198" s="142" t="s">
        <v>268</v>
      </c>
      <c r="I198" s="117" t="str">
        <f>+K198</f>
        <v>gara annullata</v>
      </c>
      <c r="J198" s="143"/>
      <c r="K198" s="116" t="s">
        <v>264</v>
      </c>
      <c r="L198" s="144"/>
      <c r="M198" s="107"/>
    </row>
    <row r="199" spans="1:13" x14ac:dyDescent="0.25">
      <c r="A199" s="1"/>
      <c r="B199" s="105" t="s">
        <v>223</v>
      </c>
      <c r="C199" s="111">
        <v>43214</v>
      </c>
      <c r="D199" s="112" t="str">
        <f>+D198</f>
        <v>GEMMA</v>
      </c>
      <c r="E199" s="112" t="str">
        <f>+E198</f>
        <v>RUP POC</v>
      </c>
      <c r="F199" s="107" t="str">
        <f>+B34</f>
        <v>Z302353DB1</v>
      </c>
      <c r="G199" s="107" t="str">
        <f>+G198</f>
        <v>POC 2018 - linea 2</v>
      </c>
      <c r="H199" s="141" t="s">
        <v>270</v>
      </c>
      <c r="I199" s="118" t="str">
        <f>+I191</f>
        <v>AFFIDAMENTO ESITO PROCEDURA NEGOZIATA SENZA BANDO</v>
      </c>
      <c r="J199" s="105" t="s">
        <v>345</v>
      </c>
      <c r="K199" s="114"/>
      <c r="L199" s="145" t="str">
        <f>+L189</f>
        <v>PROCEDURA NEGOZIATA SENZA BANDO</v>
      </c>
      <c r="M199" s="146" t="str">
        <f>+M197</f>
        <v>VERIFICATA</v>
      </c>
    </row>
    <row r="200" spans="1:13" x14ac:dyDescent="0.25">
      <c r="A200" s="1"/>
      <c r="B200" s="132" t="s">
        <v>177</v>
      </c>
      <c r="C200" s="133">
        <v>43227</v>
      </c>
      <c r="D200" s="134" t="s">
        <v>219</v>
      </c>
      <c r="E200" s="134" t="s">
        <v>220</v>
      </c>
      <c r="F200" s="135" t="str">
        <f>+F179</f>
        <v>6932997 (SIMOG)</v>
      </c>
      <c r="G200" s="147"/>
      <c r="H200" s="136" t="s">
        <v>130</v>
      </c>
      <c r="I200" s="105" t="str">
        <f>+I190</f>
        <v>XXXXXXXXXXXXXXXXXXXXX</v>
      </c>
      <c r="J200" s="143"/>
      <c r="K200" s="114"/>
      <c r="L200" s="124"/>
      <c r="M200" s="107"/>
    </row>
    <row r="201" spans="1:13" x14ac:dyDescent="0.25">
      <c r="A201" s="1"/>
      <c r="B201" s="105">
        <v>40</v>
      </c>
      <c r="C201" s="111">
        <v>43236</v>
      </c>
      <c r="D201" s="112" t="s">
        <v>219</v>
      </c>
      <c r="E201" s="112" t="str">
        <f>+E200</f>
        <v>RUP POC</v>
      </c>
      <c r="F201" s="107" t="s">
        <v>131</v>
      </c>
      <c r="G201" s="107" t="str">
        <f>+G196</f>
        <v>POC 2018 - linea 1</v>
      </c>
      <c r="H201" s="114" t="s">
        <v>271</v>
      </c>
      <c r="I201" s="118" t="str">
        <f>+I199</f>
        <v>AFFIDAMENTO ESITO PROCEDURA NEGOZIATA SENZA BANDO</v>
      </c>
      <c r="J201" s="105" t="s">
        <v>272</v>
      </c>
      <c r="K201" s="114"/>
      <c r="L201" s="148" t="str">
        <f>+L199</f>
        <v>PROCEDURA NEGOZIATA SENZA BANDO</v>
      </c>
      <c r="M201" s="146" t="str">
        <f>+M199</f>
        <v>VERIFICATA</v>
      </c>
    </row>
    <row r="202" spans="1:13" x14ac:dyDescent="0.25">
      <c r="A202" s="1"/>
      <c r="B202" s="105">
        <v>41</v>
      </c>
      <c r="C202" s="111">
        <v>43259</v>
      </c>
      <c r="D202" s="112" t="s">
        <v>219</v>
      </c>
      <c r="E202" s="112" t="s">
        <v>1</v>
      </c>
      <c r="F202" s="101" t="s">
        <v>356</v>
      </c>
      <c r="G202" s="138" t="str">
        <f>+G191</f>
        <v>ORDINARIO 2018</v>
      </c>
      <c r="H202" s="114" t="s">
        <v>289</v>
      </c>
      <c r="I202" s="149" t="s">
        <v>346</v>
      </c>
      <c r="J202" s="127"/>
      <c r="K202" s="114"/>
      <c r="L202" s="144"/>
      <c r="M202" s="107"/>
    </row>
    <row r="203" spans="1:13" x14ac:dyDescent="0.25">
      <c r="A203" s="1"/>
      <c r="B203" s="105" t="s">
        <v>224</v>
      </c>
      <c r="C203" s="111">
        <v>43264</v>
      </c>
      <c r="D203" s="112" t="str">
        <f>+D202</f>
        <v>GEMMA</v>
      </c>
      <c r="E203" s="112" t="str">
        <f>+E202</f>
        <v>DIRETTORE</v>
      </c>
      <c r="F203" s="101" t="s">
        <v>356</v>
      </c>
      <c r="G203" s="138" t="str">
        <f>+G202</f>
        <v>ORDINARIO 2018</v>
      </c>
      <c r="H203" s="114" t="s">
        <v>289</v>
      </c>
      <c r="I203" s="119" t="str">
        <f>+I165</f>
        <v>AFFIDAMENTO ESITO PROCEDURA NEGOZIATA SENZA BANDO</v>
      </c>
      <c r="J203" s="105" t="s">
        <v>273</v>
      </c>
      <c r="K203" s="114"/>
      <c r="L203" s="144"/>
      <c r="M203" s="107"/>
    </row>
    <row r="204" spans="1:13" x14ac:dyDescent="0.25">
      <c r="A204" s="1"/>
      <c r="B204" s="105">
        <v>42</v>
      </c>
      <c r="C204" s="111">
        <v>43305</v>
      </c>
      <c r="D204" s="112" t="str">
        <f>+D203</f>
        <v>GEMMA</v>
      </c>
      <c r="E204" s="112" t="s">
        <v>220</v>
      </c>
      <c r="F204" s="107" t="s">
        <v>178</v>
      </c>
      <c r="G204" s="128" t="s">
        <v>261</v>
      </c>
      <c r="H204" s="114" t="s">
        <v>349</v>
      </c>
      <c r="I204" s="117" t="str">
        <f>+I185</f>
        <v>procedura aperta</v>
      </c>
      <c r="J204" s="129" t="str">
        <f>+J187</f>
        <v>beneficiari c.d. graduatoria</v>
      </c>
      <c r="K204" s="114"/>
      <c r="L204" s="116" t="str">
        <f>+L187</f>
        <v>PROCEDURA APERTA</v>
      </c>
      <c r="M204" s="105" t="str">
        <f>+M196</f>
        <v>VERIFICATA</v>
      </c>
    </row>
    <row r="205" spans="1:13" x14ac:dyDescent="0.25">
      <c r="A205" s="1"/>
      <c r="B205" s="105">
        <v>43</v>
      </c>
      <c r="C205" s="111">
        <f>+C204</f>
        <v>43305</v>
      </c>
      <c r="D205" s="112" t="str">
        <f>+D204</f>
        <v>GEMMA</v>
      </c>
      <c r="E205" s="112" t="s">
        <v>220</v>
      </c>
      <c r="F205" s="138" t="s">
        <v>180</v>
      </c>
      <c r="G205" s="138" t="s">
        <v>285</v>
      </c>
      <c r="H205" s="247" t="s">
        <v>350</v>
      </c>
      <c r="I205" s="117" t="str">
        <f>+I204</f>
        <v>procedura aperta</v>
      </c>
      <c r="J205" s="129" t="str">
        <f>+J204</f>
        <v>beneficiari c.d. graduatoria</v>
      </c>
      <c r="K205" s="114"/>
      <c r="L205" s="116" t="str">
        <f>+L204</f>
        <v>PROCEDURA APERTA</v>
      </c>
      <c r="M205" s="105" t="str">
        <f>+M204</f>
        <v>VERIFICATA</v>
      </c>
    </row>
    <row r="206" spans="1:13" x14ac:dyDescent="0.25">
      <c r="A206" s="1"/>
      <c r="B206" s="105">
        <v>44</v>
      </c>
      <c r="C206" s="111">
        <v>43312</v>
      </c>
      <c r="D206" s="112" t="str">
        <f>+D205</f>
        <v>GEMMA</v>
      </c>
      <c r="E206" s="112" t="str">
        <f>+E203</f>
        <v>DIRETTORE</v>
      </c>
      <c r="F206" s="101" t="s">
        <v>356</v>
      </c>
      <c r="G206" s="123" t="s">
        <v>284</v>
      </c>
      <c r="H206" s="114" t="s">
        <v>357</v>
      </c>
      <c r="I206" s="115" t="str">
        <f>+I196</f>
        <v>affidamento diretto senza preventivi (unicità del fornitore)</v>
      </c>
      <c r="J206" s="105" t="s">
        <v>274</v>
      </c>
      <c r="K206" s="114"/>
      <c r="L206" s="114"/>
      <c r="M206" s="107"/>
    </row>
    <row r="207" spans="1:13" x14ac:dyDescent="0.25">
      <c r="A207" s="1"/>
      <c r="B207" s="105">
        <v>45</v>
      </c>
      <c r="C207" s="111">
        <f>+C206</f>
        <v>43312</v>
      </c>
      <c r="D207" s="112" t="str">
        <f>+D206</f>
        <v>GEMMA</v>
      </c>
      <c r="E207" s="112" t="str">
        <f>+E206</f>
        <v>DIRETTORE</v>
      </c>
      <c r="F207" s="101" t="s">
        <v>356</v>
      </c>
      <c r="G207" s="123" t="str">
        <f>+G206</f>
        <v>LEGGE 2018 - agg. Profess.</v>
      </c>
      <c r="H207" s="114" t="s">
        <v>275</v>
      </c>
      <c r="I207" s="115" t="str">
        <f>+I206</f>
        <v>affidamento diretto senza preventivi (unicità del fornitore)</v>
      </c>
      <c r="J207" s="105" t="s">
        <v>276</v>
      </c>
      <c r="K207" s="114"/>
      <c r="L207" s="114"/>
      <c r="M207" s="107"/>
    </row>
    <row r="208" spans="1:13" x14ac:dyDescent="0.25">
      <c r="A208" s="1"/>
      <c r="B208" s="105">
        <v>46</v>
      </c>
      <c r="C208" s="111">
        <v>43388</v>
      </c>
      <c r="D208" s="112" t="s">
        <v>219</v>
      </c>
      <c r="E208" s="112" t="str">
        <f>+E207</f>
        <v>DIRETTORE</v>
      </c>
      <c r="F208" s="150" t="str">
        <f>+B38</f>
        <v>Z922553F69</v>
      </c>
      <c r="G208" s="151" t="s">
        <v>182</v>
      </c>
      <c r="H208" s="120" t="s">
        <v>254</v>
      </c>
      <c r="I208" s="105"/>
      <c r="J208" s="105"/>
      <c r="K208" s="114"/>
      <c r="L208" s="114"/>
      <c r="M208" s="107"/>
    </row>
    <row r="209" spans="1:13" x14ac:dyDescent="0.25">
      <c r="A209" s="1"/>
      <c r="B209" s="105">
        <v>47</v>
      </c>
      <c r="C209" s="111">
        <f>+F39</f>
        <v>43398</v>
      </c>
      <c r="D209" s="112" t="s">
        <v>219</v>
      </c>
      <c r="E209" s="112" t="str">
        <f>+E205</f>
        <v>RUP POC</v>
      </c>
      <c r="F209" s="107" t="str">
        <f>+B39</f>
        <v>Z32257F729</v>
      </c>
      <c r="G209" s="128" t="s">
        <v>262</v>
      </c>
      <c r="H209" s="120" t="s">
        <v>286</v>
      </c>
      <c r="I209" s="149" t="str">
        <f>+I202</f>
        <v>avvio della procedura [NEGOZIATA SENZA BANDO]</v>
      </c>
      <c r="J209" s="105"/>
      <c r="K209" s="114"/>
      <c r="L209" s="114"/>
      <c r="M209" s="107"/>
    </row>
    <row r="210" spans="1:13" x14ac:dyDescent="0.25">
      <c r="A210" s="1"/>
      <c r="B210" s="105">
        <v>48</v>
      </c>
      <c r="C210" s="111">
        <v>43403</v>
      </c>
      <c r="D210" s="112" t="s">
        <v>219</v>
      </c>
      <c r="E210" s="112" t="str">
        <f>+E209</f>
        <v>RUP POC</v>
      </c>
      <c r="F210" s="107" t="str">
        <f>+F205</f>
        <v>Z7C2478658</v>
      </c>
      <c r="G210" s="107" t="s">
        <v>285</v>
      </c>
      <c r="H210" s="120" t="s">
        <v>347</v>
      </c>
      <c r="I210" s="115" t="str">
        <f>+I207</f>
        <v>affidamento diretto senza preventivi (unicità del fornitore)</v>
      </c>
      <c r="J210" s="105" t="s">
        <v>348</v>
      </c>
      <c r="K210" s="114"/>
      <c r="L210" s="114">
        <v>2</v>
      </c>
      <c r="M210" s="107"/>
    </row>
    <row r="211" spans="1:13" x14ac:dyDescent="0.25">
      <c r="A211" s="1"/>
      <c r="B211" s="105">
        <v>49</v>
      </c>
      <c r="C211" s="111">
        <v>43412</v>
      </c>
      <c r="D211" s="112" t="s">
        <v>219</v>
      </c>
      <c r="E211" s="112" t="str">
        <f>+E210</f>
        <v>RUP POC</v>
      </c>
      <c r="F211" s="107" t="str">
        <f>+F209</f>
        <v>Z32257F729</v>
      </c>
      <c r="G211" s="107" t="str">
        <f>+G209</f>
        <v>POC 2018 - linea 4</v>
      </c>
      <c r="H211" s="120" t="s">
        <v>286</v>
      </c>
      <c r="I211" s="119" t="str">
        <f>+I203</f>
        <v>AFFIDAMENTO ESITO PROCEDURA NEGOZIATA SENZA BANDO</v>
      </c>
      <c r="J211" s="105" t="s">
        <v>287</v>
      </c>
      <c r="K211" s="114"/>
      <c r="L211" s="114"/>
      <c r="M211" s="107"/>
    </row>
    <row r="212" spans="1:13" x14ac:dyDescent="0.25">
      <c r="A212" s="1" t="s">
        <v>195</v>
      </c>
      <c r="B212" s="245">
        <v>50</v>
      </c>
      <c r="C212" s="278">
        <v>43445</v>
      </c>
      <c r="D212" s="246" t="s">
        <v>277</v>
      </c>
      <c r="E212" s="246" t="s">
        <v>222</v>
      </c>
      <c r="F212" s="152" t="s">
        <v>189</v>
      </c>
      <c r="G212" s="152" t="s">
        <v>215</v>
      </c>
      <c r="H212" s="316" t="s">
        <v>288</v>
      </c>
      <c r="I212" s="317" t="str">
        <f>+I201</f>
        <v>AFFIDAMENTO ESITO PROCEDURA NEGOZIATA SENZA BANDO</v>
      </c>
      <c r="J212" s="245" t="s">
        <v>280</v>
      </c>
      <c r="K212" s="318" t="s">
        <v>281</v>
      </c>
      <c r="L212" s="114"/>
      <c r="M212" s="107"/>
    </row>
    <row r="213" spans="1:13" x14ac:dyDescent="0.25">
      <c r="A213" s="1" t="s">
        <v>195</v>
      </c>
      <c r="B213" s="105">
        <v>51</v>
      </c>
      <c r="C213" s="111">
        <v>43451</v>
      </c>
      <c r="D213" s="112" t="s">
        <v>219</v>
      </c>
      <c r="E213" s="112" t="s">
        <v>278</v>
      </c>
      <c r="F213" s="107" t="s">
        <v>190</v>
      </c>
      <c r="G213" s="138" t="s">
        <v>175</v>
      </c>
      <c r="H213" s="120" t="s">
        <v>305</v>
      </c>
      <c r="I213" s="149" t="str">
        <f>+I202</f>
        <v>avvio della procedura [NEGOZIATA SENZA BANDO]</v>
      </c>
      <c r="J213" s="105"/>
      <c r="K213" s="114"/>
      <c r="L213" s="114"/>
      <c r="M213" s="107"/>
    </row>
    <row r="214" spans="1:13" x14ac:dyDescent="0.25">
      <c r="A214" s="1"/>
      <c r="B214" s="105">
        <v>52</v>
      </c>
      <c r="C214" s="111">
        <f>+C213</f>
        <v>43451</v>
      </c>
      <c r="D214" s="112" t="s">
        <v>219</v>
      </c>
      <c r="E214" s="112" t="str">
        <f>+E213</f>
        <v>RUP LAVORI</v>
      </c>
      <c r="F214" s="107" t="s">
        <v>191</v>
      </c>
      <c r="G214" s="138" t="s">
        <v>175</v>
      </c>
      <c r="H214" s="120" t="s">
        <v>306</v>
      </c>
      <c r="I214" s="149" t="str">
        <f>+I213</f>
        <v>avvio della procedura [NEGOZIATA SENZA BANDO]</v>
      </c>
      <c r="J214" s="105"/>
      <c r="K214" s="114"/>
      <c r="L214" s="114"/>
      <c r="M214" s="107"/>
    </row>
    <row r="215" spans="1:13" x14ac:dyDescent="0.25">
      <c r="A215" s="1"/>
      <c r="B215" s="105">
        <v>53</v>
      </c>
      <c r="C215" s="111">
        <v>43461</v>
      </c>
      <c r="D215" s="112" t="s">
        <v>219</v>
      </c>
      <c r="E215" s="112" t="s">
        <v>1</v>
      </c>
      <c r="F215" s="101" t="s">
        <v>356</v>
      </c>
      <c r="G215" s="138" t="str">
        <f>+G203</f>
        <v>ORDINARIO 2018</v>
      </c>
      <c r="H215" s="120" t="s">
        <v>279</v>
      </c>
      <c r="I215" s="105"/>
      <c r="J215" s="105"/>
      <c r="K215" s="114"/>
      <c r="L215" s="114"/>
      <c r="M215" s="107"/>
    </row>
    <row r="216" spans="1:13" x14ac:dyDescent="0.25">
      <c r="A216" s="1"/>
      <c r="B216" s="105">
        <v>54</v>
      </c>
      <c r="C216" s="111">
        <v>43461</v>
      </c>
      <c r="D216" s="112" t="s">
        <v>219</v>
      </c>
      <c r="E216" s="112" t="str">
        <f>+E214</f>
        <v>RUP LAVORI</v>
      </c>
      <c r="F216" s="138" t="str">
        <f>+F213</f>
        <v>ZA5267BA64</v>
      </c>
      <c r="G216" s="138" t="str">
        <f>+G215</f>
        <v>ORDINARIO 2018</v>
      </c>
      <c r="H216" s="120" t="str">
        <f>+H213</f>
        <v>NUOVA SEDE P.ZZA BOVIO - incarico di progettazione e direzione dei lavori</v>
      </c>
      <c r="I216" s="117" t="str">
        <f>+I212</f>
        <v>AFFIDAMENTO ESITO PROCEDURA NEGOZIATA SENZA BANDO</v>
      </c>
      <c r="J216" s="105" t="s">
        <v>308</v>
      </c>
      <c r="K216" s="142" t="s">
        <v>282</v>
      </c>
      <c r="L216" s="114"/>
      <c r="M216" s="107"/>
    </row>
    <row r="217" spans="1:13" x14ac:dyDescent="0.25">
      <c r="A217" s="1"/>
      <c r="B217" s="105">
        <v>55</v>
      </c>
      <c r="C217" s="111">
        <v>43462</v>
      </c>
      <c r="D217" s="112" t="s">
        <v>219</v>
      </c>
      <c r="E217" s="112" t="str">
        <f>+E205</f>
        <v>RUP POC</v>
      </c>
      <c r="F217" s="138" t="s">
        <v>196</v>
      </c>
      <c r="G217" s="138" t="str">
        <f>+G210</f>
        <v>POC 2018 - linea 5</v>
      </c>
      <c r="H217" s="248" t="s">
        <v>351</v>
      </c>
      <c r="I217" s="117" t="str">
        <f>+I205</f>
        <v>procedura aperta</v>
      </c>
      <c r="J217" s="129" t="str">
        <f>+J205</f>
        <v>beneficiari c.d. graduatoria</v>
      </c>
      <c r="K217" s="114"/>
      <c r="L217" s="116" t="str">
        <f>+L205</f>
        <v>PROCEDURA APERTA</v>
      </c>
      <c r="M217" s="105" t="str">
        <f>+M205</f>
        <v>VERIFICATA</v>
      </c>
    </row>
    <row r="218" spans="1:13" x14ac:dyDescent="0.25">
      <c r="A218" s="1"/>
      <c r="B218" s="105">
        <v>56</v>
      </c>
      <c r="C218" s="111">
        <f>+C217</f>
        <v>43462</v>
      </c>
      <c r="D218" s="112" t="s">
        <v>219</v>
      </c>
      <c r="E218" s="112" t="str">
        <f>+E217</f>
        <v>RUP POC</v>
      </c>
      <c r="F218" s="128" t="s">
        <v>197</v>
      </c>
      <c r="G218" s="107" t="str">
        <f>+G211</f>
        <v>POC 2018 - linea 4</v>
      </c>
      <c r="H218" s="209" t="s">
        <v>514</v>
      </c>
      <c r="I218" s="115" t="s">
        <v>495</v>
      </c>
      <c r="J218" s="208" t="s">
        <v>287</v>
      </c>
      <c r="K218" s="142" t="s">
        <v>282</v>
      </c>
      <c r="L218" s="116"/>
      <c r="M218" s="105" t="str">
        <f>+M217</f>
        <v>VERIFICATA</v>
      </c>
    </row>
    <row r="219" spans="1:13" x14ac:dyDescent="0.25">
      <c r="A219" s="1"/>
      <c r="B219" s="154">
        <v>57</v>
      </c>
      <c r="C219" s="155">
        <f>+C218</f>
        <v>43462</v>
      </c>
      <c r="D219" s="156" t="s">
        <v>219</v>
      </c>
      <c r="E219" s="156" t="s">
        <v>293</v>
      </c>
      <c r="F219" s="157" t="s">
        <v>199</v>
      </c>
      <c r="G219" s="123" t="s">
        <v>292</v>
      </c>
      <c r="H219" s="158" t="s">
        <v>746</v>
      </c>
      <c r="I219" s="154" t="str">
        <f>+I221</f>
        <v>AFFIDAMENTO ESITO PROCEDURA NEGOZIATA SENZA BANDO</v>
      </c>
      <c r="J219" s="105" t="s">
        <v>743</v>
      </c>
      <c r="K219" s="114"/>
      <c r="L219" s="114"/>
      <c r="M219" s="107"/>
    </row>
    <row r="220" spans="1:13" x14ac:dyDescent="0.25">
      <c r="A220" s="1"/>
      <c r="B220" s="154">
        <v>58</v>
      </c>
      <c r="C220" s="155">
        <f>+C219</f>
        <v>43462</v>
      </c>
      <c r="D220" s="156" t="s">
        <v>219</v>
      </c>
      <c r="E220" s="156" t="str">
        <f>+E219</f>
        <v>RUP MEDIATECA</v>
      </c>
      <c r="F220" s="159" t="s">
        <v>201</v>
      </c>
      <c r="G220" s="151" t="str">
        <f>+G219</f>
        <v>LEGGE 2018 - mediateca</v>
      </c>
      <c r="H220" s="160" t="s">
        <v>747</v>
      </c>
      <c r="I220" s="154"/>
      <c r="J220" s="105"/>
      <c r="K220" s="114"/>
      <c r="L220" s="114"/>
      <c r="M220" s="107"/>
    </row>
    <row r="221" spans="1:13" x14ac:dyDescent="0.25">
      <c r="A221" s="1"/>
      <c r="B221" s="205">
        <v>59</v>
      </c>
      <c r="C221" s="206">
        <v>43465</v>
      </c>
      <c r="D221" s="207" t="str">
        <f>+D216</f>
        <v>GEMMA</v>
      </c>
      <c r="E221" s="207" t="str">
        <f>+E216</f>
        <v>RUP LAVORI</v>
      </c>
      <c r="F221" s="138" t="str">
        <f>+F214</f>
        <v>ZB2267BAF4</v>
      </c>
      <c r="G221" s="138" t="str">
        <f>+G216</f>
        <v>ORDINARIO 2018</v>
      </c>
      <c r="H221" s="120" t="str">
        <f>+H214</f>
        <v xml:space="preserve">NUOVA SEDE PIAZZA BOVIO - esecuzione lavori ristrutturazione e adeguamento </v>
      </c>
      <c r="I221" s="117" t="str">
        <f>+I216</f>
        <v>AFFIDAMENTO ESITO PROCEDURA NEGOZIATA SENZA BANDO</v>
      </c>
      <c r="J221" s="105" t="s">
        <v>300</v>
      </c>
      <c r="K221" s="114"/>
      <c r="L221" s="114"/>
      <c r="M221" s="107"/>
    </row>
    <row r="222" spans="1:13" x14ac:dyDescent="0.25">
      <c r="A222" s="1"/>
      <c r="B222" s="105">
        <v>1</v>
      </c>
      <c r="C222" s="111">
        <v>43472</v>
      </c>
      <c r="D222" s="112" t="s">
        <v>219</v>
      </c>
      <c r="E222" s="112" t="s">
        <v>1</v>
      </c>
      <c r="F222" s="107" t="s">
        <v>203</v>
      </c>
      <c r="G222" s="123" t="str">
        <f>+G207</f>
        <v>LEGGE 2018 - agg. Profess.</v>
      </c>
      <c r="H222" s="114" t="s">
        <v>304</v>
      </c>
      <c r="I222" s="118" t="str">
        <f>+I211</f>
        <v>AFFIDAMENTO ESITO PROCEDURA NEGOZIATA SENZA BANDO</v>
      </c>
      <c r="J222" s="105" t="s">
        <v>295</v>
      </c>
      <c r="K222" s="114"/>
      <c r="L222" s="114"/>
      <c r="M222" s="107"/>
    </row>
    <row r="223" spans="1:13" x14ac:dyDescent="0.25">
      <c r="A223" s="1"/>
      <c r="B223" s="105">
        <v>2</v>
      </c>
      <c r="C223" s="111">
        <f>+C222</f>
        <v>43472</v>
      </c>
      <c r="D223" s="112" t="s">
        <v>219</v>
      </c>
      <c r="E223" s="112" t="s">
        <v>1</v>
      </c>
      <c r="F223" s="107" t="s">
        <v>204</v>
      </c>
      <c r="G223" s="152" t="s">
        <v>215</v>
      </c>
      <c r="H223" s="114" t="s">
        <v>294</v>
      </c>
      <c r="I223" s="149" t="str">
        <f>+I214</f>
        <v>avvio della procedura [NEGOZIATA SENZA BANDO]</v>
      </c>
      <c r="J223" s="105"/>
      <c r="K223" s="114"/>
      <c r="L223" s="114"/>
      <c r="M223" s="107"/>
    </row>
    <row r="224" spans="1:13" x14ac:dyDescent="0.25">
      <c r="A224" s="1"/>
      <c r="B224" s="105">
        <v>3</v>
      </c>
      <c r="C224" s="111">
        <v>43473</v>
      </c>
      <c r="D224" s="112" t="s">
        <v>219</v>
      </c>
      <c r="E224" s="112" t="s">
        <v>1</v>
      </c>
      <c r="F224" s="107" t="str">
        <f>+B49</f>
        <v>ZB3269D38A</v>
      </c>
      <c r="G224" s="123" t="str">
        <f>+G222</f>
        <v>LEGGE 2018 - agg. Profess.</v>
      </c>
      <c r="H224" s="114" t="s">
        <v>359</v>
      </c>
      <c r="I224" s="105"/>
      <c r="J224" s="105"/>
      <c r="K224" s="114"/>
      <c r="L224" s="114"/>
      <c r="M224" s="107"/>
    </row>
    <row r="225" spans="1:13" x14ac:dyDescent="0.25">
      <c r="A225" s="1"/>
      <c r="B225" s="105">
        <v>4</v>
      </c>
      <c r="C225" s="111">
        <f>+C224</f>
        <v>43473</v>
      </c>
      <c r="D225" s="112" t="s">
        <v>219</v>
      </c>
      <c r="E225" s="112" t="str">
        <f>+E224</f>
        <v>DIRETTORE</v>
      </c>
      <c r="F225" s="107" t="s">
        <v>208</v>
      </c>
      <c r="G225" s="123" t="str">
        <f>+G224</f>
        <v>LEGGE 2018 - agg. Profess.</v>
      </c>
      <c r="H225" s="142" t="s">
        <v>303</v>
      </c>
      <c r="I225" s="117" t="str">
        <f>+K225</f>
        <v>gara annullata</v>
      </c>
      <c r="J225" s="105"/>
      <c r="K225" s="142" t="str">
        <f>+K198</f>
        <v>gara annullata</v>
      </c>
      <c r="L225" s="114"/>
      <c r="M225" s="107"/>
    </row>
    <row r="226" spans="1:13" x14ac:dyDescent="0.25">
      <c r="A226" s="1"/>
      <c r="B226" s="105">
        <v>5</v>
      </c>
      <c r="C226" s="111">
        <v>43476</v>
      </c>
      <c r="D226" s="112" t="s">
        <v>219</v>
      </c>
      <c r="E226" s="112" t="s">
        <v>1</v>
      </c>
      <c r="F226" s="107" t="str">
        <f>+B51</f>
        <v>Z0526AB14A</v>
      </c>
      <c r="G226" s="123" t="str">
        <f>+G222</f>
        <v>LEGGE 2018 - agg. Profess.</v>
      </c>
      <c r="H226" s="114" t="s">
        <v>302</v>
      </c>
      <c r="I226" s="105"/>
      <c r="J226" s="105" t="s">
        <v>296</v>
      </c>
      <c r="K226" s="142" t="s">
        <v>309</v>
      </c>
      <c r="L226" s="114"/>
      <c r="M226" s="107"/>
    </row>
    <row r="227" spans="1:13" x14ac:dyDescent="0.25">
      <c r="A227" s="1"/>
      <c r="B227" s="105">
        <v>6</v>
      </c>
      <c r="C227" s="111">
        <f>+C226</f>
        <v>43476</v>
      </c>
      <c r="D227" s="112" t="s">
        <v>219</v>
      </c>
      <c r="E227" s="112" t="s">
        <v>1</v>
      </c>
      <c r="F227" s="107" t="s">
        <v>214</v>
      </c>
      <c r="G227" s="123" t="str">
        <f>+G226</f>
        <v>LEGGE 2018 - agg. Profess.</v>
      </c>
      <c r="H227" s="114" t="s">
        <v>301</v>
      </c>
      <c r="I227" s="105"/>
      <c r="J227" s="105" t="s">
        <v>300</v>
      </c>
      <c r="K227" s="142"/>
      <c r="L227" s="114"/>
      <c r="M227" s="107"/>
    </row>
    <row r="228" spans="1:13" x14ac:dyDescent="0.25">
      <c r="A228" s="1"/>
      <c r="B228" s="105">
        <v>7</v>
      </c>
      <c r="C228" s="176">
        <f>+C229</f>
        <v>43486</v>
      </c>
      <c r="D228" s="112" t="s">
        <v>219</v>
      </c>
      <c r="E228" s="112" t="str">
        <f>+E218</f>
        <v>RUP POC</v>
      </c>
      <c r="F228" s="174" t="s">
        <v>216</v>
      </c>
      <c r="G228" s="107" t="s">
        <v>299</v>
      </c>
      <c r="H228" s="114" t="s">
        <v>354</v>
      </c>
      <c r="I228" s="115" t="str">
        <f>+I233</f>
        <v>affidamento diretto senza preventivi (unicità del fornitore)</v>
      </c>
      <c r="J228" s="105" t="s">
        <v>307</v>
      </c>
      <c r="K228" s="142"/>
      <c r="L228" s="114"/>
      <c r="M228" s="107"/>
    </row>
    <row r="229" spans="1:13" x14ac:dyDescent="0.25">
      <c r="A229" s="1"/>
      <c r="B229" s="105">
        <v>8</v>
      </c>
      <c r="C229" s="111">
        <v>43486</v>
      </c>
      <c r="D229" s="112" t="s">
        <v>219</v>
      </c>
      <c r="E229" s="112" t="s">
        <v>1</v>
      </c>
      <c r="F229" s="107" t="str">
        <f>+F234</f>
        <v>XXXXXXXXXX</v>
      </c>
      <c r="G229" s="152" t="str">
        <f>+G223</f>
        <v>ORDINARIO 2019</v>
      </c>
      <c r="H229" s="114" t="s">
        <v>297</v>
      </c>
      <c r="I229" s="105"/>
      <c r="J229" s="105" t="s">
        <v>298</v>
      </c>
      <c r="K229" s="142"/>
      <c r="L229" s="114"/>
      <c r="M229" s="107"/>
    </row>
    <row r="230" spans="1:13" x14ac:dyDescent="0.25">
      <c r="B230" s="105">
        <v>9</v>
      </c>
      <c r="C230" s="111">
        <v>43502</v>
      </c>
      <c r="D230" s="112" t="str">
        <f>+D228</f>
        <v>GEMMA</v>
      </c>
      <c r="E230" s="105" t="s">
        <v>1</v>
      </c>
      <c r="F230" s="107" t="str">
        <f>+F223</f>
        <v>Z242699F45</v>
      </c>
      <c r="G230" s="152" t="str">
        <f>+G223</f>
        <v>ORDINARIO 2019</v>
      </c>
      <c r="H230" s="107" t="str">
        <f>+H223</f>
        <v>servizio di pulizia sede</v>
      </c>
      <c r="I230" s="117" t="str">
        <f>+I222</f>
        <v>AFFIDAMENTO ESITO PROCEDURA NEGOZIATA SENZA BANDO</v>
      </c>
      <c r="J230" s="105" t="s">
        <v>315</v>
      </c>
      <c r="K230" s="142" t="str">
        <f>+K216</f>
        <v>firmare contratto</v>
      </c>
      <c r="L230" s="114"/>
      <c r="M230" s="107"/>
    </row>
    <row r="231" spans="1:13" x14ac:dyDescent="0.25">
      <c r="B231" s="105">
        <v>10</v>
      </c>
      <c r="C231" s="111">
        <v>43502</v>
      </c>
      <c r="D231" s="105" t="s">
        <v>219</v>
      </c>
      <c r="E231" s="105" t="s">
        <v>310</v>
      </c>
      <c r="F231" s="107" t="s">
        <v>312</v>
      </c>
      <c r="G231" s="161" t="s">
        <v>326</v>
      </c>
      <c r="H231" s="107" t="s">
        <v>311</v>
      </c>
      <c r="I231" s="149" t="str">
        <f>+I223</f>
        <v>avvio della procedura [NEGOZIATA SENZA BANDO]</v>
      </c>
      <c r="J231" s="162"/>
      <c r="K231" s="114"/>
      <c r="L231" s="114"/>
      <c r="M231" s="107"/>
    </row>
    <row r="232" spans="1:13" x14ac:dyDescent="0.25">
      <c r="B232" s="105">
        <v>11</v>
      </c>
      <c r="C232" s="111">
        <v>43507</v>
      </c>
      <c r="D232" s="105" t="s">
        <v>219</v>
      </c>
      <c r="E232" s="112" t="str">
        <f>+E228</f>
        <v>RUP POC</v>
      </c>
      <c r="F232" s="107" t="s">
        <v>313</v>
      </c>
      <c r="G232" s="107" t="str">
        <f>+G228</f>
        <v>POC 2019 - linea 4</v>
      </c>
      <c r="H232" s="107" t="s">
        <v>314</v>
      </c>
      <c r="I232" s="118" t="str">
        <f>+I230</f>
        <v>AFFIDAMENTO ESITO PROCEDURA NEGOZIATA SENZA BANDO</v>
      </c>
      <c r="J232" s="105"/>
      <c r="K232" s="114"/>
      <c r="L232" s="114"/>
      <c r="M232" s="107"/>
    </row>
    <row r="233" spans="1:13" x14ac:dyDescent="0.25">
      <c r="A233" s="239"/>
      <c r="B233" s="240">
        <v>12</v>
      </c>
      <c r="C233" s="241">
        <v>43511</v>
      </c>
      <c r="D233" s="240" t="str">
        <f>+D232</f>
        <v>GEMMA</v>
      </c>
      <c r="E233" s="242" t="str">
        <f>+E232</f>
        <v>RUP POC</v>
      </c>
      <c r="F233" s="243" t="s">
        <v>327</v>
      </c>
      <c r="G233" s="243" t="s">
        <v>328</v>
      </c>
      <c r="H233" s="243" t="s">
        <v>353</v>
      </c>
      <c r="I233" s="244" t="str">
        <f>+I210</f>
        <v>affidamento diretto senza preventivi (unicità del fornitore)</v>
      </c>
      <c r="J233" s="240" t="s">
        <v>249</v>
      </c>
      <c r="K233" s="114"/>
      <c r="L233" s="114"/>
      <c r="M233" s="107"/>
    </row>
    <row r="234" spans="1:13" x14ac:dyDescent="0.25">
      <c r="B234" s="105">
        <v>13</v>
      </c>
      <c r="C234" s="111">
        <v>43525</v>
      </c>
      <c r="D234" s="105" t="str">
        <f>+D233</f>
        <v>GEMMA</v>
      </c>
      <c r="E234" s="112" t="str">
        <f>+E232</f>
        <v>RUP POC</v>
      </c>
      <c r="F234" s="101" t="s">
        <v>356</v>
      </c>
      <c r="G234" s="107" t="str">
        <f>+G211</f>
        <v>POC 2018 - linea 4</v>
      </c>
      <c r="H234" s="107" t="s">
        <v>324</v>
      </c>
      <c r="I234" s="105" t="s">
        <v>343</v>
      </c>
      <c r="J234" s="105"/>
      <c r="K234" s="114"/>
      <c r="L234" s="114"/>
      <c r="M234" s="107"/>
    </row>
    <row r="235" spans="1:13" x14ac:dyDescent="0.25">
      <c r="B235" s="105">
        <v>14</v>
      </c>
      <c r="C235" s="111">
        <v>43535</v>
      </c>
      <c r="D235" s="105" t="str">
        <f>+D234</f>
        <v>GEMMA</v>
      </c>
      <c r="E235" s="112" t="str">
        <f>+E234</f>
        <v>RUP POC</v>
      </c>
      <c r="F235" s="107" t="s">
        <v>325</v>
      </c>
      <c r="G235" s="107" t="str">
        <f>+G232</f>
        <v>POC 2019 - linea 4</v>
      </c>
      <c r="H235" s="107" t="s">
        <v>355</v>
      </c>
      <c r="I235" s="105"/>
      <c r="J235" s="105"/>
      <c r="K235" s="114"/>
      <c r="L235" s="114"/>
      <c r="M235" s="107"/>
    </row>
    <row r="236" spans="1:13" x14ac:dyDescent="0.25">
      <c r="B236" s="105">
        <v>15</v>
      </c>
      <c r="C236" s="111">
        <v>43537</v>
      </c>
      <c r="D236" s="105" t="s">
        <v>219</v>
      </c>
      <c r="E236" s="105" t="str">
        <f>+E231</f>
        <v>RUP CINEPORTO</v>
      </c>
      <c r="F236" s="107" t="str">
        <f>+F231</f>
        <v>Z5D27112F0</v>
      </c>
      <c r="G236" s="161" t="str">
        <f>+G231</f>
        <v>II POC - progetto speciale</v>
      </c>
      <c r="H236" s="107" t="s">
        <v>311</v>
      </c>
      <c r="I236" s="118" t="str">
        <f>+I216</f>
        <v>AFFIDAMENTO ESITO PROCEDURA NEGOZIATA SENZA BANDO</v>
      </c>
      <c r="J236" s="105" t="s">
        <v>358</v>
      </c>
      <c r="K236" s="114"/>
      <c r="L236" s="114"/>
      <c r="M236" s="107"/>
    </row>
    <row r="237" spans="1:13" x14ac:dyDescent="0.25">
      <c r="B237" s="105">
        <v>16</v>
      </c>
      <c r="C237" s="111">
        <v>43539</v>
      </c>
      <c r="D237" s="105" t="s">
        <v>277</v>
      </c>
      <c r="E237" s="105" t="s">
        <v>222</v>
      </c>
      <c r="F237" s="101" t="str">
        <f>+F234</f>
        <v>XXXXXXXXXX</v>
      </c>
      <c r="G237" s="128" t="s">
        <v>365</v>
      </c>
      <c r="H237" s="107" t="s">
        <v>366</v>
      </c>
      <c r="I237" s="115" t="str">
        <f>+I233</f>
        <v>affidamento diretto senza preventivi (unicità del fornitore)</v>
      </c>
      <c r="J237" s="105" t="s">
        <v>367</v>
      </c>
      <c r="K237" s="114"/>
      <c r="L237" s="114"/>
      <c r="M237" s="107"/>
    </row>
    <row r="238" spans="1:13" x14ac:dyDescent="0.25">
      <c r="B238" s="105">
        <v>17</v>
      </c>
      <c r="C238" s="111">
        <v>43571</v>
      </c>
      <c r="D238" s="105" t="str">
        <f>+D236</f>
        <v>GEMMA</v>
      </c>
      <c r="E238" s="112" t="str">
        <f>+E235</f>
        <v>RUP POC</v>
      </c>
      <c r="F238" s="107" t="str">
        <f>+F204</f>
        <v>Z57247862D</v>
      </c>
      <c r="G238" s="107" t="str">
        <f>+G204</f>
        <v>POC 2018 - linea 3</v>
      </c>
      <c r="H238" s="107" t="s">
        <v>368</v>
      </c>
      <c r="I238" s="105"/>
      <c r="J238" s="105"/>
      <c r="K238" s="107"/>
      <c r="L238" s="114"/>
      <c r="M238" s="107"/>
    </row>
    <row r="239" spans="1:13" x14ac:dyDescent="0.25">
      <c r="B239" s="105">
        <v>18</v>
      </c>
      <c r="C239" s="111">
        <f>+C238</f>
        <v>43571</v>
      </c>
      <c r="D239" s="105" t="str">
        <f>+D238</f>
        <v>GEMMA</v>
      </c>
      <c r="E239" s="112" t="str">
        <f>+E238</f>
        <v>RUP POC</v>
      </c>
      <c r="F239" s="128" t="s">
        <v>369</v>
      </c>
      <c r="G239" s="107" t="str">
        <f>+G233</f>
        <v>POC 2019 - linea 3</v>
      </c>
      <c r="H239" s="107" t="s">
        <v>468</v>
      </c>
      <c r="I239" s="105"/>
      <c r="J239" s="105"/>
      <c r="K239" s="107"/>
      <c r="L239" s="114"/>
      <c r="M239" s="107"/>
    </row>
    <row r="240" spans="1:13" x14ac:dyDescent="0.25">
      <c r="B240" s="105">
        <v>19</v>
      </c>
      <c r="C240" s="111">
        <v>43572</v>
      </c>
      <c r="D240" s="105" t="str">
        <f>+D239</f>
        <v>GEMMA</v>
      </c>
      <c r="E240" s="105" t="s">
        <v>1</v>
      </c>
      <c r="F240" s="101" t="str">
        <f>+F237</f>
        <v>XXXXXXXXXX</v>
      </c>
      <c r="G240" s="107"/>
      <c r="H240" s="107" t="s">
        <v>371</v>
      </c>
      <c r="I240" s="105"/>
      <c r="J240" s="105"/>
      <c r="K240" s="107"/>
      <c r="L240" s="114"/>
      <c r="M240" s="107"/>
    </row>
    <row r="241" spans="1:13" x14ac:dyDescent="0.25">
      <c r="B241" s="105">
        <v>20</v>
      </c>
      <c r="C241" s="111">
        <v>43593</v>
      </c>
      <c r="D241" s="105" t="str">
        <f>+D240</f>
        <v>GEMMA</v>
      </c>
      <c r="E241" s="112" t="str">
        <f>+E239</f>
        <v>RUP POC</v>
      </c>
      <c r="F241" s="107" t="s">
        <v>372</v>
      </c>
      <c r="G241" s="107" t="s">
        <v>374</v>
      </c>
      <c r="H241" s="107" t="s">
        <v>375</v>
      </c>
      <c r="I241" s="115" t="str">
        <f>+I195</f>
        <v>affidamento diretto senza preventivi (motivi di urgenza)</v>
      </c>
      <c r="J241" s="105" t="s">
        <v>229</v>
      </c>
      <c r="K241" s="107"/>
      <c r="L241" s="114"/>
      <c r="M241" s="107"/>
    </row>
    <row r="242" spans="1:13" x14ac:dyDescent="0.25">
      <c r="B242" s="146">
        <v>21</v>
      </c>
      <c r="C242" s="163">
        <v>43600</v>
      </c>
      <c r="D242" s="146" t="s">
        <v>219</v>
      </c>
      <c r="E242" s="146" t="s">
        <v>376</v>
      </c>
      <c r="F242" s="128" t="str">
        <f>+F240</f>
        <v>XXXXXXXXXX</v>
      </c>
      <c r="G242" s="128" t="s">
        <v>391</v>
      </c>
      <c r="H242" s="128" t="s">
        <v>385</v>
      </c>
      <c r="I242" s="149" t="str">
        <f>+I231</f>
        <v>avvio della procedura [NEGOZIATA SENZA BANDO]</v>
      </c>
      <c r="J242" s="143"/>
      <c r="K242" s="101"/>
      <c r="L242" s="114"/>
      <c r="M242" s="107"/>
    </row>
    <row r="243" spans="1:13" x14ac:dyDescent="0.25">
      <c r="B243" s="164">
        <v>22</v>
      </c>
      <c r="C243" s="165">
        <v>43601</v>
      </c>
      <c r="D243" s="166" t="str">
        <f>+D242</f>
        <v>GEMMA</v>
      </c>
      <c r="E243" s="166" t="str">
        <f>+E242</f>
        <v>RUP UNIVERSIADI</v>
      </c>
      <c r="F243" s="167" t="s">
        <v>386</v>
      </c>
      <c r="G243" s="168" t="s">
        <v>491</v>
      </c>
      <c r="H243" s="168" t="s">
        <v>384</v>
      </c>
      <c r="I243" s="118" t="str">
        <f>+I232</f>
        <v>AFFIDAMENTO ESITO PROCEDURA NEGOZIATA SENZA BANDO</v>
      </c>
      <c r="J243" s="130" t="str">
        <f>+J186</f>
        <v>CITO SAMANTHA</v>
      </c>
      <c r="K243" s="169" t="s">
        <v>416</v>
      </c>
      <c r="L243" s="170" t="s">
        <v>447</v>
      </c>
      <c r="M243" s="107"/>
    </row>
    <row r="244" spans="1:13" x14ac:dyDescent="0.25">
      <c r="B244" s="171">
        <v>23</v>
      </c>
      <c r="C244" s="172">
        <v>43609</v>
      </c>
      <c r="D244" s="171" t="s">
        <v>219</v>
      </c>
      <c r="E244" s="171" t="s">
        <v>376</v>
      </c>
      <c r="F244" s="173" t="s">
        <v>387</v>
      </c>
      <c r="G244" s="173" t="str">
        <f>+G242</f>
        <v>UNIVERSIADI - A1 [MOSTRA]</v>
      </c>
      <c r="H244" s="174" t="s">
        <v>377</v>
      </c>
      <c r="I244" s="149" t="str">
        <f>+I242</f>
        <v>avvio della procedura [NEGOZIATA SENZA BANDO]</v>
      </c>
      <c r="J244" s="101"/>
      <c r="K244" s="175" t="s">
        <v>418</v>
      </c>
      <c r="L244" s="127"/>
      <c r="M244" s="107"/>
    </row>
    <row r="245" spans="1:13" x14ac:dyDescent="0.25">
      <c r="B245" s="171">
        <v>24</v>
      </c>
      <c r="C245" s="176">
        <f>+C244</f>
        <v>43609</v>
      </c>
      <c r="D245" s="171" t="str">
        <f>+D244</f>
        <v>GEMMA</v>
      </c>
      <c r="E245" s="171" t="str">
        <f>+E244</f>
        <v>RUP UNIVERSIADI</v>
      </c>
      <c r="F245" s="174" t="s">
        <v>388</v>
      </c>
      <c r="G245" s="174" t="str">
        <f>+G244</f>
        <v>UNIVERSIADI - A1 [MOSTRA]</v>
      </c>
      <c r="H245" s="174" t="s">
        <v>383</v>
      </c>
      <c r="I245" s="115" t="str">
        <f>+I237</f>
        <v>affidamento diretto senza preventivi (unicità del fornitore)</v>
      </c>
      <c r="J245" s="105" t="s">
        <v>389</v>
      </c>
      <c r="K245" s="169" t="str">
        <f>+K243</f>
        <v>avviso da pubblicare</v>
      </c>
      <c r="L245" s="177" t="s">
        <v>447</v>
      </c>
      <c r="M245" s="107"/>
    </row>
    <row r="246" spans="1:13" x14ac:dyDescent="0.25">
      <c r="B246" s="105">
        <v>25</v>
      </c>
      <c r="C246" s="111">
        <v>43612</v>
      </c>
      <c r="D246" s="105" t="str">
        <f>+D245</f>
        <v>GEMMA</v>
      </c>
      <c r="E246" s="105" t="str">
        <f>+E245</f>
        <v>RUP UNIVERSIADI</v>
      </c>
      <c r="F246" s="107" t="s">
        <v>390</v>
      </c>
      <c r="G246" s="107" t="s">
        <v>392</v>
      </c>
      <c r="H246" s="107" t="s">
        <v>382</v>
      </c>
      <c r="I246" s="117" t="str">
        <f>+I236</f>
        <v>AFFIDAMENTO ESITO PROCEDURA NEGOZIATA SENZA BANDO</v>
      </c>
      <c r="J246" s="105" t="s">
        <v>378</v>
      </c>
      <c r="K246" s="178" t="s">
        <v>417</v>
      </c>
      <c r="L246" s="107" t="s">
        <v>447</v>
      </c>
      <c r="M246" s="107"/>
    </row>
    <row r="247" spans="1:13" x14ac:dyDescent="0.25">
      <c r="B247" s="171">
        <v>26</v>
      </c>
      <c r="C247" s="176">
        <v>43613</v>
      </c>
      <c r="D247" s="171" t="s">
        <v>219</v>
      </c>
      <c r="E247" s="171" t="str">
        <f t="shared" ref="E247:E253" si="11">+E246</f>
        <v>RUP UNIVERSIADI</v>
      </c>
      <c r="F247" s="174" t="str">
        <f>+F244</f>
        <v>Z7428A8A64</v>
      </c>
      <c r="G247" s="174" t="str">
        <f>+G244</f>
        <v>UNIVERSIADI - A1 [MOSTRA]</v>
      </c>
      <c r="H247" s="174" t="s">
        <v>381</v>
      </c>
      <c r="I247" s="117" t="str">
        <f>+I246</f>
        <v>AFFIDAMENTO ESITO PROCEDURA NEGOZIATA SENZA BANDO</v>
      </c>
      <c r="J247" s="105" t="s">
        <v>411</v>
      </c>
      <c r="K247" s="178" t="str">
        <f>+K246</f>
        <v>avviso pubblicato</v>
      </c>
      <c r="L247" s="107" t="str">
        <f>+L246</f>
        <v>contratto firmato - ok</v>
      </c>
      <c r="M247" s="107"/>
    </row>
    <row r="248" spans="1:13" x14ac:dyDescent="0.25">
      <c r="B248" s="171">
        <v>27</v>
      </c>
      <c r="C248" s="172">
        <v>43614</v>
      </c>
      <c r="D248" s="171" t="s">
        <v>219</v>
      </c>
      <c r="E248" s="171" t="str">
        <f t="shared" si="11"/>
        <v>RUP UNIVERSIADI</v>
      </c>
      <c r="F248" s="174" t="s">
        <v>398</v>
      </c>
      <c r="G248" s="174" t="str">
        <f>+G247</f>
        <v>UNIVERSIADI - A1 [MOSTRA]</v>
      </c>
      <c r="H248" s="174" t="s">
        <v>379</v>
      </c>
      <c r="I248" s="149" t="str">
        <f>+I242</f>
        <v>avvio della procedura [NEGOZIATA SENZA BANDO]</v>
      </c>
      <c r="J248" s="101"/>
      <c r="K248" s="175" t="str">
        <f>+K244</f>
        <v>XXXXXXXXX</v>
      </c>
      <c r="L248" s="101"/>
      <c r="M248" s="107"/>
    </row>
    <row r="249" spans="1:13" x14ac:dyDescent="0.25">
      <c r="B249" s="171">
        <v>28</v>
      </c>
      <c r="C249" s="172">
        <f>+C248</f>
        <v>43614</v>
      </c>
      <c r="D249" s="171" t="str">
        <f>+D248</f>
        <v>GEMMA</v>
      </c>
      <c r="E249" s="171" t="str">
        <f t="shared" si="11"/>
        <v>RUP UNIVERSIADI</v>
      </c>
      <c r="F249" s="174" t="s">
        <v>398</v>
      </c>
      <c r="G249" s="174" t="str">
        <f>+G248</f>
        <v>UNIVERSIADI - A1 [MOSTRA]</v>
      </c>
      <c r="H249" s="174" t="s">
        <v>380</v>
      </c>
      <c r="I249" s="117" t="str">
        <f>+I247</f>
        <v>AFFIDAMENTO ESITO PROCEDURA NEGOZIATA SENZA BANDO</v>
      </c>
      <c r="J249" s="105" t="s">
        <v>358</v>
      </c>
      <c r="K249" s="178" t="str">
        <f>+K247</f>
        <v>avviso pubblicato</v>
      </c>
      <c r="L249" s="177" t="str">
        <f>+L247</f>
        <v>contratto firmato - ok</v>
      </c>
      <c r="M249" s="107"/>
    </row>
    <row r="250" spans="1:13" x14ac:dyDescent="0.25">
      <c r="B250" s="171">
        <v>29</v>
      </c>
      <c r="C250" s="172">
        <v>43619</v>
      </c>
      <c r="D250" s="171" t="s">
        <v>219</v>
      </c>
      <c r="E250" s="171" t="str">
        <f t="shared" si="11"/>
        <v>RUP UNIVERSIADI</v>
      </c>
      <c r="F250" s="174" t="s">
        <v>400</v>
      </c>
      <c r="G250" s="174" t="str">
        <f>+G249</f>
        <v>UNIVERSIADI - A1 [MOSTRA]</v>
      </c>
      <c r="H250" s="174" t="s">
        <v>428</v>
      </c>
      <c r="I250" s="115" t="str">
        <f>+I245</f>
        <v>affidamento diretto senza preventivi (unicità del fornitore)</v>
      </c>
      <c r="J250" s="105" t="s">
        <v>397</v>
      </c>
      <c r="K250" s="178"/>
      <c r="L250" s="177" t="s">
        <v>487</v>
      </c>
      <c r="M250" s="107"/>
    </row>
    <row r="251" spans="1:13" x14ac:dyDescent="0.25">
      <c r="B251" s="171">
        <v>30</v>
      </c>
      <c r="C251" s="172">
        <v>43623</v>
      </c>
      <c r="D251" s="171" t="s">
        <v>219</v>
      </c>
      <c r="E251" s="171" t="str">
        <f t="shared" si="11"/>
        <v>RUP UNIVERSIADI</v>
      </c>
      <c r="F251" s="174" t="s">
        <v>401</v>
      </c>
      <c r="G251" s="174" t="str">
        <f>+G250</f>
        <v>UNIVERSIADI - A1 [MOSTRA]</v>
      </c>
      <c r="H251" s="174" t="s">
        <v>429</v>
      </c>
      <c r="I251" s="149" t="str">
        <f>+I248</f>
        <v>avvio della procedura [NEGOZIATA SENZA BANDO]</v>
      </c>
      <c r="J251" s="101"/>
      <c r="K251" s="175" t="str">
        <f>+K248</f>
        <v>XXXXXXXXX</v>
      </c>
      <c r="L251" s="101"/>
      <c r="M251" s="107"/>
    </row>
    <row r="252" spans="1:13" x14ac:dyDescent="0.25">
      <c r="B252" s="105">
        <v>31</v>
      </c>
      <c r="C252" s="179">
        <v>43626</v>
      </c>
      <c r="D252" s="105" t="s">
        <v>219</v>
      </c>
      <c r="E252" s="105" t="str">
        <f t="shared" si="11"/>
        <v>RUP UNIVERSIADI</v>
      </c>
      <c r="F252" s="107" t="s">
        <v>405</v>
      </c>
      <c r="G252" s="107" t="s">
        <v>414</v>
      </c>
      <c r="H252" s="107" t="s">
        <v>404</v>
      </c>
      <c r="I252" s="149" t="str">
        <f>+I251</f>
        <v>avvio della procedura [NEGOZIATA SENZA BANDO]</v>
      </c>
      <c r="J252" s="101"/>
      <c r="K252" s="175" t="str">
        <f>+K251</f>
        <v>XXXXXXXXX</v>
      </c>
      <c r="L252" s="101"/>
      <c r="M252" s="107"/>
    </row>
    <row r="253" spans="1:13" ht="15.75" x14ac:dyDescent="0.3">
      <c r="A253" s="100"/>
      <c r="B253" s="171">
        <v>32</v>
      </c>
      <c r="C253" s="172">
        <v>43627</v>
      </c>
      <c r="D253" s="171" t="str">
        <f>+D252</f>
        <v>GEMMA</v>
      </c>
      <c r="E253" s="171" t="str">
        <f t="shared" si="11"/>
        <v>RUP UNIVERSIADI</v>
      </c>
      <c r="F253" s="174" t="str">
        <f>+F251</f>
        <v>Z9E28C0F31</v>
      </c>
      <c r="G253" s="174" t="str">
        <f>+G251</f>
        <v>UNIVERSIADI - A1 [MOSTRA]</v>
      </c>
      <c r="H253" s="174" t="s">
        <v>430</v>
      </c>
      <c r="I253" s="117" t="str">
        <f>+I249</f>
        <v>AFFIDAMENTO ESITO PROCEDURA NEGOZIATA SENZA BANDO</v>
      </c>
      <c r="J253" s="105" t="str">
        <f>+J241</f>
        <v>EIKON SNC</v>
      </c>
      <c r="K253" s="180" t="s">
        <v>417</v>
      </c>
      <c r="L253" s="177" t="s">
        <v>457</v>
      </c>
      <c r="M253" s="107"/>
    </row>
    <row r="254" spans="1:13" ht="15.75" x14ac:dyDescent="0.3">
      <c r="A254" s="100"/>
      <c r="B254" s="105">
        <v>33</v>
      </c>
      <c r="C254" s="179">
        <v>43627</v>
      </c>
      <c r="D254" s="105" t="s">
        <v>219</v>
      </c>
      <c r="E254" s="105" t="str">
        <f>+E240</f>
        <v>DIRETTORE</v>
      </c>
      <c r="F254" s="107" t="str">
        <f>+F240</f>
        <v>XXXXXXXXXX</v>
      </c>
      <c r="G254" s="107"/>
      <c r="H254" s="107" t="str">
        <f>+H240</f>
        <v>riapertura termini per iscrizione all'Albo delle Competenze</v>
      </c>
      <c r="I254" s="105" t="s">
        <v>343</v>
      </c>
      <c r="J254" s="101"/>
      <c r="K254" s="178" t="str">
        <f>+K249</f>
        <v>avviso pubblicato</v>
      </c>
      <c r="L254" s="107"/>
      <c r="M254" s="107"/>
    </row>
    <row r="255" spans="1:13" ht="15.75" x14ac:dyDescent="0.3">
      <c r="A255" s="100"/>
      <c r="B255" s="171">
        <v>34</v>
      </c>
      <c r="C255" s="172">
        <v>43629</v>
      </c>
      <c r="D255" s="171" t="s">
        <v>219</v>
      </c>
      <c r="E255" s="171" t="str">
        <f>+E253</f>
        <v>RUP UNIVERSIADI</v>
      </c>
      <c r="F255" s="174" t="s">
        <v>407</v>
      </c>
      <c r="G255" s="174" t="str">
        <f>+G253</f>
        <v>UNIVERSIADI - A1 [MOSTRA]</v>
      </c>
      <c r="H255" s="174" t="s">
        <v>408</v>
      </c>
      <c r="I255" s="149" t="str">
        <f>+I252</f>
        <v>avvio della procedura [NEGOZIATA SENZA BANDO]</v>
      </c>
      <c r="J255" s="101"/>
      <c r="K255" s="175" t="str">
        <f>+K252</f>
        <v>XXXXXXXXX</v>
      </c>
      <c r="L255" s="101"/>
      <c r="M255" s="107"/>
    </row>
    <row r="256" spans="1:13" ht="15.75" x14ac:dyDescent="0.3">
      <c r="A256" s="100"/>
      <c r="B256" s="181">
        <v>35</v>
      </c>
      <c r="C256" s="182">
        <v>43634</v>
      </c>
      <c r="D256" s="181" t="str">
        <f>+D255</f>
        <v>GEMMA</v>
      </c>
      <c r="E256" s="181" t="str">
        <f>+E255</f>
        <v>RUP UNIVERSIADI</v>
      </c>
      <c r="F256" s="183" t="str">
        <f>+F255</f>
        <v>Z9B28D28C2</v>
      </c>
      <c r="G256" s="184" t="str">
        <f>+G255</f>
        <v>UNIVERSIADI - A1 [MOSTRA]</v>
      </c>
      <c r="H256" s="184" t="s">
        <v>410</v>
      </c>
      <c r="I256" s="185" t="str">
        <f>+I253</f>
        <v>AFFIDAMENTO ESITO PROCEDURA NEGOZIATA SENZA BANDO</v>
      </c>
      <c r="J256" s="186" t="str">
        <f>+J247</f>
        <v>SOC. COOP. ALCOR</v>
      </c>
      <c r="K256" s="180" t="s">
        <v>417</v>
      </c>
      <c r="L256" s="102" t="str">
        <f>+L247</f>
        <v>contratto firmato - ok</v>
      </c>
      <c r="M256" s="187"/>
    </row>
    <row r="257" spans="1:13" ht="15.75" x14ac:dyDescent="0.3">
      <c r="A257" s="100"/>
      <c r="B257" s="171">
        <v>36</v>
      </c>
      <c r="C257" s="172">
        <f>+C256</f>
        <v>43634</v>
      </c>
      <c r="D257" s="171" t="str">
        <f>+D256</f>
        <v>GEMMA</v>
      </c>
      <c r="E257" s="171" t="str">
        <f>+E256</f>
        <v>RUP UNIVERSIADI</v>
      </c>
      <c r="F257" s="174" t="s">
        <v>412</v>
      </c>
      <c r="G257" s="174" t="str">
        <f>+G256</f>
        <v>UNIVERSIADI - A1 [MOSTRA]</v>
      </c>
      <c r="H257" s="174" t="s">
        <v>431</v>
      </c>
      <c r="I257" s="149" t="str">
        <f>+I255</f>
        <v>avvio della procedura [NEGOZIATA SENZA BANDO]</v>
      </c>
      <c r="J257" s="188"/>
      <c r="K257" s="175" t="str">
        <f>+K255</f>
        <v>XXXXXXXXX</v>
      </c>
      <c r="L257" s="189"/>
      <c r="M257" s="109"/>
    </row>
    <row r="258" spans="1:13" ht="15.75" x14ac:dyDescent="0.3">
      <c r="A258" s="100"/>
      <c r="B258" s="171">
        <v>37</v>
      </c>
      <c r="C258" s="172">
        <v>43635</v>
      </c>
      <c r="D258" s="171" t="str">
        <f>+D257</f>
        <v>GEMMA</v>
      </c>
      <c r="E258" s="171" t="str">
        <f>+E257</f>
        <v>RUP UNIVERSIADI</v>
      </c>
      <c r="F258" s="174" t="str">
        <f>+F257</f>
        <v>ZC828E1956</v>
      </c>
      <c r="G258" s="174" t="str">
        <f>+G257</f>
        <v>UNIVERSIADI - A1 [MOSTRA]</v>
      </c>
      <c r="H258" s="174" t="s">
        <v>432</v>
      </c>
      <c r="I258" s="117" t="str">
        <f>+I256</f>
        <v>AFFIDAMENTO ESITO PROCEDURA NEGOZIATA SENZA BANDO</v>
      </c>
      <c r="J258" s="105" t="s">
        <v>415</v>
      </c>
      <c r="K258" s="190" t="s">
        <v>417</v>
      </c>
      <c r="L258" s="107" t="str">
        <f>+L256</f>
        <v>contratto firmato - ok</v>
      </c>
      <c r="M258" s="107"/>
    </row>
    <row r="259" spans="1:13" ht="15.75" x14ac:dyDescent="0.3">
      <c r="A259" s="100"/>
      <c r="B259" s="105">
        <v>38</v>
      </c>
      <c r="C259" s="179">
        <v>43637</v>
      </c>
      <c r="D259" s="105" t="s">
        <v>219</v>
      </c>
      <c r="E259" s="105" t="str">
        <f>+E258</f>
        <v>RUP UNIVERSIADI</v>
      </c>
      <c r="F259" s="107" t="str">
        <f>+F252</f>
        <v>ZBE28C5E69</v>
      </c>
      <c r="G259" s="107" t="str">
        <f>+G252</f>
        <v>UNIVERSIADI - A3 [RASSEGNA]</v>
      </c>
      <c r="H259" s="107" t="s">
        <v>419</v>
      </c>
      <c r="I259" s="117" t="str">
        <f>+I258</f>
        <v>AFFIDAMENTO ESITO PROCEDURA NEGOZIATA SENZA BANDO</v>
      </c>
      <c r="J259" s="105" t="s">
        <v>420</v>
      </c>
      <c r="K259" s="190" t="str">
        <f>+K254</f>
        <v>avviso pubblicato</v>
      </c>
      <c r="L259" s="177" t="str">
        <f>+L258</f>
        <v>contratto firmato - ok</v>
      </c>
      <c r="M259" s="109"/>
    </row>
    <row r="260" spans="1:13" ht="15.75" x14ac:dyDescent="0.3">
      <c r="A260" s="100"/>
      <c r="B260" s="171">
        <v>39</v>
      </c>
      <c r="C260" s="172">
        <f>+C262</f>
        <v>43641</v>
      </c>
      <c r="D260" s="171" t="s">
        <v>219</v>
      </c>
      <c r="E260" s="171" t="str">
        <f>+E259</f>
        <v>RUP UNIVERSIADI</v>
      </c>
      <c r="F260" s="174" t="s">
        <v>421</v>
      </c>
      <c r="G260" s="174" t="str">
        <f>+G258</f>
        <v>UNIVERSIADI - A1 [MOSTRA]</v>
      </c>
      <c r="H260" s="174" t="s">
        <v>482</v>
      </c>
      <c r="I260" s="191" t="s">
        <v>440</v>
      </c>
      <c r="J260" s="105" t="s">
        <v>442</v>
      </c>
      <c r="K260" s="192" t="s">
        <v>416</v>
      </c>
      <c r="L260" s="177" t="str">
        <f>+L261</f>
        <v>preventivo accettato - ok</v>
      </c>
      <c r="M260" s="109"/>
    </row>
    <row r="261" spans="1:13" ht="15.75" x14ac:dyDescent="0.3">
      <c r="A261" s="100"/>
      <c r="B261" s="171">
        <v>40</v>
      </c>
      <c r="C261" s="172">
        <f>+C260</f>
        <v>43641</v>
      </c>
      <c r="D261" s="171" t="s">
        <v>219</v>
      </c>
      <c r="E261" s="171" t="str">
        <f>+E260</f>
        <v>RUP UNIVERSIADI</v>
      </c>
      <c r="F261" s="174" t="s">
        <v>422</v>
      </c>
      <c r="G261" s="174" t="str">
        <f>+G260</f>
        <v>UNIVERSIADI - A1 [MOSTRA]</v>
      </c>
      <c r="H261" s="174" t="s">
        <v>483</v>
      </c>
      <c r="I261" s="191" t="str">
        <f>+I260</f>
        <v>AFFIDAMENTO DIRETTO - VINCOLO ARTISTICO</v>
      </c>
      <c r="J261" s="105" t="s">
        <v>441</v>
      </c>
      <c r="K261" s="192" t="s">
        <v>416</v>
      </c>
      <c r="L261" s="177" t="str">
        <f>+L267</f>
        <v>preventivo accettato - ok</v>
      </c>
      <c r="M261" s="109"/>
    </row>
    <row r="262" spans="1:13" ht="15.75" x14ac:dyDescent="0.3">
      <c r="A262" s="100"/>
      <c r="B262" s="171">
        <v>41</v>
      </c>
      <c r="C262" s="172">
        <v>43641</v>
      </c>
      <c r="D262" s="171" t="s">
        <v>219</v>
      </c>
      <c r="E262" s="171" t="s">
        <v>376</v>
      </c>
      <c r="F262" s="174" t="s">
        <v>423</v>
      </c>
      <c r="G262" s="174" t="str">
        <f>+G258</f>
        <v>UNIVERSIADI - A1 [MOSTRA]</v>
      </c>
      <c r="H262" s="174" t="s">
        <v>433</v>
      </c>
      <c r="I262" s="105" t="str">
        <f>+I257</f>
        <v>avvio della procedura [NEGOZIATA SENZA BANDO]</v>
      </c>
      <c r="J262" s="143"/>
      <c r="K262" s="193"/>
      <c r="L262" s="101"/>
      <c r="M262" s="109"/>
    </row>
    <row r="263" spans="1:13" ht="15.75" x14ac:dyDescent="0.3">
      <c r="A263" s="100"/>
      <c r="B263" s="105">
        <v>42</v>
      </c>
      <c r="C263" s="179">
        <v>43641</v>
      </c>
      <c r="D263" s="105" t="s">
        <v>219</v>
      </c>
      <c r="E263" s="105" t="str">
        <f>+E262</f>
        <v>RUP UNIVERSIADI</v>
      </c>
      <c r="F263" s="107" t="s">
        <v>424</v>
      </c>
      <c r="G263" s="107" t="str">
        <f>+G258</f>
        <v>UNIVERSIADI - A1 [MOSTRA]</v>
      </c>
      <c r="H263" s="107" t="s">
        <v>434</v>
      </c>
      <c r="I263" s="105" t="str">
        <f>+I262</f>
        <v>avvio della procedura [NEGOZIATA SENZA BANDO]</v>
      </c>
      <c r="J263" s="143"/>
      <c r="K263" s="194"/>
      <c r="L263" s="101"/>
      <c r="M263" s="109"/>
    </row>
    <row r="264" spans="1:13" ht="15.75" x14ac:dyDescent="0.3">
      <c r="A264" s="100"/>
      <c r="B264" s="171">
        <v>43</v>
      </c>
      <c r="C264" s="172">
        <f>+C263</f>
        <v>43641</v>
      </c>
      <c r="D264" s="171" t="s">
        <v>219</v>
      </c>
      <c r="E264" s="171" t="str">
        <f>+E263</f>
        <v>RUP UNIVERSIADI</v>
      </c>
      <c r="F264" s="174" t="s">
        <v>425</v>
      </c>
      <c r="G264" s="174" t="str">
        <f>+G258</f>
        <v>UNIVERSIADI - A1 [MOSTRA]</v>
      </c>
      <c r="H264" s="174" t="s">
        <v>435</v>
      </c>
      <c r="I264" s="105" t="str">
        <f>+I263</f>
        <v>avvio della procedura [NEGOZIATA SENZA BANDO]</v>
      </c>
      <c r="J264" s="143"/>
      <c r="K264" s="194"/>
      <c r="L264" s="101"/>
      <c r="M264" s="109"/>
    </row>
    <row r="265" spans="1:13" ht="15.75" x14ac:dyDescent="0.3">
      <c r="A265" s="100"/>
      <c r="B265" s="105">
        <v>44</v>
      </c>
      <c r="C265" s="179">
        <v>43644</v>
      </c>
      <c r="D265" s="105" t="str">
        <f>+D259</f>
        <v>GEMMA</v>
      </c>
      <c r="E265" s="105" t="s">
        <v>310</v>
      </c>
      <c r="F265" s="107" t="s">
        <v>426</v>
      </c>
      <c r="G265" s="161" t="s">
        <v>725</v>
      </c>
      <c r="H265" s="107" t="s">
        <v>533</v>
      </c>
      <c r="I265" s="105" t="str">
        <f>+I264</f>
        <v>avvio della procedura [NEGOZIATA SENZA BANDO]</v>
      </c>
      <c r="J265" s="143"/>
      <c r="K265" s="195"/>
      <c r="L265" s="101"/>
      <c r="M265" s="109"/>
    </row>
    <row r="266" spans="1:13" ht="15.75" x14ac:dyDescent="0.3">
      <c r="A266" s="100"/>
      <c r="B266" s="105">
        <v>45</v>
      </c>
      <c r="C266" s="179">
        <v>43650</v>
      </c>
      <c r="D266" s="105" t="s">
        <v>219</v>
      </c>
      <c r="E266" s="105" t="str">
        <f>+E264</f>
        <v>RUP UNIVERSIADI</v>
      </c>
      <c r="F266" s="107" t="str">
        <f>+F263</f>
        <v>Z8528F6744</v>
      </c>
      <c r="G266" s="107" t="str">
        <f>+G263</f>
        <v>UNIVERSIADI - A1 [MOSTRA]</v>
      </c>
      <c r="H266" s="107" t="s">
        <v>436</v>
      </c>
      <c r="I266" s="117" t="str">
        <f>+I259</f>
        <v>AFFIDAMENTO ESITO PROCEDURA NEGOZIATA SENZA BANDO</v>
      </c>
      <c r="J266" s="105" t="s">
        <v>438</v>
      </c>
      <c r="K266" s="196" t="s">
        <v>456</v>
      </c>
      <c r="L266" s="101"/>
      <c r="M266" s="109"/>
    </row>
    <row r="267" spans="1:13" ht="15.75" x14ac:dyDescent="0.3">
      <c r="A267" s="100"/>
      <c r="B267" s="171">
        <v>46</v>
      </c>
      <c r="C267" s="172">
        <v>43650</v>
      </c>
      <c r="D267" s="171" t="s">
        <v>219</v>
      </c>
      <c r="E267" s="171" t="str">
        <f>+E266</f>
        <v>RUP UNIVERSIADI</v>
      </c>
      <c r="F267" s="174" t="str">
        <f>+F264</f>
        <v>Z5E28F678A</v>
      </c>
      <c r="G267" s="174" t="str">
        <f>+G266</f>
        <v>UNIVERSIADI - A1 [MOSTRA]</v>
      </c>
      <c r="H267" s="174" t="s">
        <v>437</v>
      </c>
      <c r="I267" s="117" t="str">
        <f>+I266</f>
        <v>AFFIDAMENTO ESITO PROCEDURA NEGOZIATA SENZA BANDO</v>
      </c>
      <c r="J267" s="105" t="s">
        <v>439</v>
      </c>
      <c r="K267" s="190" t="str">
        <f>+K268</f>
        <v>avviso pubblicato</v>
      </c>
      <c r="L267" s="107" t="s">
        <v>457</v>
      </c>
      <c r="M267" s="109"/>
    </row>
    <row r="268" spans="1:13" ht="15.75" x14ac:dyDescent="0.3">
      <c r="A268" s="100"/>
      <c r="B268" s="171">
        <v>47</v>
      </c>
      <c r="C268" s="172">
        <v>43651</v>
      </c>
      <c r="D268" s="171" t="s">
        <v>219</v>
      </c>
      <c r="E268" s="171" t="str">
        <f>+E267</f>
        <v>RUP UNIVERSIADI</v>
      </c>
      <c r="F268" s="174" t="str">
        <f>+F262</f>
        <v>ZB728F6704</v>
      </c>
      <c r="G268" s="174" t="str">
        <f>+G262</f>
        <v>UNIVERSIADI - A1 [MOSTRA]</v>
      </c>
      <c r="H268" s="174" t="s">
        <v>450</v>
      </c>
      <c r="I268" s="191" t="s">
        <v>451</v>
      </c>
      <c r="J268" s="105" t="s">
        <v>453</v>
      </c>
      <c r="K268" s="190" t="s">
        <v>417</v>
      </c>
      <c r="L268" s="107" t="s">
        <v>457</v>
      </c>
      <c r="M268" s="109"/>
    </row>
    <row r="269" spans="1:13" ht="15.75" x14ac:dyDescent="0.3">
      <c r="A269" s="100"/>
      <c r="B269" s="105">
        <v>48</v>
      </c>
      <c r="C269" s="179">
        <v>43651</v>
      </c>
      <c r="D269" s="105" t="s">
        <v>219</v>
      </c>
      <c r="E269" s="105" t="s">
        <v>1</v>
      </c>
      <c r="F269" s="107" t="s">
        <v>445</v>
      </c>
      <c r="G269" s="152" t="s">
        <v>215</v>
      </c>
      <c r="H269" s="107" t="s">
        <v>443</v>
      </c>
      <c r="I269" s="105" t="str">
        <f>+I265</f>
        <v>avvio della procedura [NEGOZIATA SENZA BANDO]</v>
      </c>
      <c r="J269" s="143"/>
      <c r="K269" s="195"/>
      <c r="L269" s="101"/>
      <c r="M269" s="109"/>
    </row>
    <row r="270" spans="1:13" ht="15.75" x14ac:dyDescent="0.3">
      <c r="A270" s="100"/>
      <c r="B270" s="105">
        <v>49</v>
      </c>
      <c r="C270" s="179">
        <v>43651</v>
      </c>
      <c r="D270" s="105" t="s">
        <v>219</v>
      </c>
      <c r="E270" s="105" t="s">
        <v>1</v>
      </c>
      <c r="F270" s="107" t="str">
        <f>+F269</f>
        <v>Z4F291B5A9</v>
      </c>
      <c r="G270" s="152" t="str">
        <f>+G269</f>
        <v>ORDINARIO 2019</v>
      </c>
      <c r="H270" s="107" t="s">
        <v>444</v>
      </c>
      <c r="I270" s="117" t="str">
        <f>+I267</f>
        <v>AFFIDAMENTO ESITO PROCEDURA NEGOZIATA SENZA BANDO</v>
      </c>
      <c r="J270" s="105" t="s">
        <v>454</v>
      </c>
      <c r="K270" s="197" t="s">
        <v>416</v>
      </c>
      <c r="L270" s="107"/>
      <c r="M270" s="109"/>
    </row>
    <row r="271" spans="1:13" ht="15.75" x14ac:dyDescent="0.3">
      <c r="A271" s="100"/>
      <c r="B271" s="105">
        <v>50</v>
      </c>
      <c r="C271" s="179">
        <f>+C268</f>
        <v>43651</v>
      </c>
      <c r="D271" s="105" t="str">
        <f>+D268</f>
        <v>GEMMA</v>
      </c>
      <c r="E271" s="105" t="str">
        <f>+E268</f>
        <v>RUP UNIVERSIADI</v>
      </c>
      <c r="F271" s="107" t="str">
        <f>+F266</f>
        <v>Z8528F6744</v>
      </c>
      <c r="G271" s="107" t="str">
        <f>+G268</f>
        <v>UNIVERSIADI - A1 [MOSTRA]</v>
      </c>
      <c r="H271" s="107" t="s">
        <v>448</v>
      </c>
      <c r="I271" s="198" t="s">
        <v>449</v>
      </c>
      <c r="J271" s="105" t="s">
        <v>455</v>
      </c>
      <c r="K271" s="196" t="str">
        <f>+K270</f>
        <v>avviso da pubblicare</v>
      </c>
      <c r="L271" s="199" t="s">
        <v>458</v>
      </c>
      <c r="M271" s="109"/>
    </row>
    <row r="272" spans="1:13" ht="15.75" x14ac:dyDescent="0.3">
      <c r="A272" s="100"/>
      <c r="B272" s="105">
        <v>51</v>
      </c>
      <c r="C272" s="179">
        <f>+C271</f>
        <v>43651</v>
      </c>
      <c r="D272" s="105" t="s">
        <v>219</v>
      </c>
      <c r="E272" s="105" t="str">
        <f>+E270</f>
        <v>DIRETTORE</v>
      </c>
      <c r="F272" s="107" t="s">
        <v>452</v>
      </c>
      <c r="G272" s="152" t="str">
        <f>+G270</f>
        <v>ORDINARIO 2019</v>
      </c>
      <c r="H272" s="107" t="s">
        <v>462</v>
      </c>
      <c r="I272" s="149" t="str">
        <f>+I269</f>
        <v>avvio della procedura [NEGOZIATA SENZA BANDO]</v>
      </c>
      <c r="J272" s="143">
        <f>+J269</f>
        <v>0</v>
      </c>
      <c r="K272" s="193" t="str">
        <f>+K271</f>
        <v>avviso da pubblicare</v>
      </c>
      <c r="L272" s="101"/>
      <c r="M272" s="109"/>
    </row>
    <row r="273" spans="1:13" ht="15.75" x14ac:dyDescent="0.3">
      <c r="A273" s="100"/>
      <c r="B273" s="105">
        <v>52</v>
      </c>
      <c r="C273" s="179">
        <v>43661</v>
      </c>
      <c r="D273" s="105" t="s">
        <v>219</v>
      </c>
      <c r="E273" s="105" t="str">
        <f>+E265</f>
        <v>RUP CINEPORTO</v>
      </c>
      <c r="F273" s="107" t="str">
        <f>+F231</f>
        <v>Z5D27112F0</v>
      </c>
      <c r="G273" s="161" t="str">
        <f>+G265</f>
        <v>CINEPORTO</v>
      </c>
      <c r="H273" s="107" t="s">
        <v>470</v>
      </c>
      <c r="I273" s="191" t="s">
        <v>484</v>
      </c>
      <c r="J273" s="143"/>
      <c r="K273" s="193"/>
      <c r="L273" s="101"/>
      <c r="M273" s="109"/>
    </row>
    <row r="274" spans="1:13" ht="15.75" x14ac:dyDescent="0.3">
      <c r="A274" s="100"/>
      <c r="B274" s="105">
        <v>53</v>
      </c>
      <c r="C274" s="179">
        <v>43663</v>
      </c>
      <c r="D274" s="105" t="s">
        <v>219</v>
      </c>
      <c r="E274" s="105" t="str">
        <f>+E273</f>
        <v>RUP CINEPORTO</v>
      </c>
      <c r="F274" s="107" t="str">
        <f>+F265</f>
        <v>Z302905624</v>
      </c>
      <c r="G274" s="161" t="str">
        <f>+G273</f>
        <v>CINEPORTO</v>
      </c>
      <c r="H274" s="107" t="s">
        <v>459</v>
      </c>
      <c r="I274" s="117" t="str">
        <f>+I270</f>
        <v>AFFIDAMENTO ESITO PROCEDURA NEGOZIATA SENZA BANDO</v>
      </c>
      <c r="J274" s="105" t="s">
        <v>460</v>
      </c>
      <c r="K274" s="196" t="s">
        <v>416</v>
      </c>
      <c r="L274" s="107" t="str">
        <f>+L259</f>
        <v>contratto firmato - ok</v>
      </c>
      <c r="M274" s="109"/>
    </row>
    <row r="275" spans="1:13" ht="15.75" x14ac:dyDescent="0.3">
      <c r="A275" s="100"/>
      <c r="B275" s="105">
        <v>54</v>
      </c>
      <c r="C275" s="179">
        <f>+C274</f>
        <v>43663</v>
      </c>
      <c r="D275" s="105" t="s">
        <v>219</v>
      </c>
      <c r="E275" s="105" t="str">
        <f>+E271</f>
        <v>RUP UNIVERSIADI</v>
      </c>
      <c r="F275" s="107" t="str">
        <f>+F246</f>
        <v>ZB228A8B6A</v>
      </c>
      <c r="G275" s="107" t="str">
        <f>+G246</f>
        <v>UNIVERSIADI - A2 [VIDEO]</v>
      </c>
      <c r="H275" s="107" t="s">
        <v>461</v>
      </c>
      <c r="I275" s="101"/>
      <c r="J275" s="143"/>
      <c r="K275" s="200"/>
      <c r="L275" s="101"/>
      <c r="M275" s="109"/>
    </row>
    <row r="276" spans="1:13" ht="15.75" x14ac:dyDescent="0.3">
      <c r="A276" s="100"/>
      <c r="B276" s="105">
        <v>55</v>
      </c>
      <c r="C276" s="179">
        <v>43668</v>
      </c>
      <c r="D276" s="105" t="s">
        <v>219</v>
      </c>
      <c r="E276" s="105" t="str">
        <f>+E272</f>
        <v>DIRETTORE</v>
      </c>
      <c r="F276" s="107" t="str">
        <f>+F272</f>
        <v>ZB029237BC</v>
      </c>
      <c r="G276" s="152" t="str">
        <f>+G272</f>
        <v>ORDINARIO 2019</v>
      </c>
      <c r="H276" s="107" t="s">
        <v>463</v>
      </c>
      <c r="I276" s="117" t="str">
        <f>+I274</f>
        <v>AFFIDAMENTO ESITO PROCEDURA NEGOZIATA SENZA BANDO</v>
      </c>
      <c r="J276" s="105" t="s">
        <v>464</v>
      </c>
      <c r="K276" s="169" t="s">
        <v>416</v>
      </c>
      <c r="L276" s="107" t="str">
        <f>+L279</f>
        <v>preventivo accettato - ok</v>
      </c>
      <c r="M276" s="109"/>
    </row>
    <row r="277" spans="1:13" ht="15.75" x14ac:dyDescent="0.3">
      <c r="A277" s="100"/>
      <c r="B277" s="217">
        <v>56</v>
      </c>
      <c r="C277" s="218">
        <v>43669</v>
      </c>
      <c r="D277" s="217" t="s">
        <v>219</v>
      </c>
      <c r="E277" s="217" t="str">
        <f>+E274</f>
        <v>RUP CINEPORTO</v>
      </c>
      <c r="F277" s="219" t="s">
        <v>465</v>
      </c>
      <c r="G277" s="161" t="str">
        <f>+G274</f>
        <v>CINEPORTO</v>
      </c>
      <c r="H277" s="219" t="s">
        <v>532</v>
      </c>
      <c r="I277" s="105" t="str">
        <f>+I269</f>
        <v>avvio della procedura [NEGOZIATA SENZA BANDO]</v>
      </c>
      <c r="J277" s="143"/>
      <c r="K277" s="200"/>
      <c r="L277" s="101"/>
      <c r="M277" s="109"/>
    </row>
    <row r="278" spans="1:13" ht="15.75" x14ac:dyDescent="0.3">
      <c r="A278" s="100"/>
      <c r="B278" s="146">
        <v>57</v>
      </c>
      <c r="C278" s="163">
        <v>43671</v>
      </c>
      <c r="D278" s="146" t="str">
        <f>+D277</f>
        <v>GEMMA</v>
      </c>
      <c r="E278" s="146" t="s">
        <v>220</v>
      </c>
      <c r="F278" s="128" t="s">
        <v>469</v>
      </c>
      <c r="G278" s="128" t="s">
        <v>467</v>
      </c>
      <c r="H278" s="128" t="s">
        <v>496</v>
      </c>
      <c r="I278" s="146" t="s">
        <v>481</v>
      </c>
      <c r="J278" s="143"/>
      <c r="K278" s="200"/>
      <c r="L278" s="101"/>
      <c r="M278" s="109"/>
    </row>
    <row r="279" spans="1:13" ht="15.75" x14ac:dyDescent="0.3">
      <c r="A279" s="100"/>
      <c r="B279" s="105">
        <v>58</v>
      </c>
      <c r="C279" s="179">
        <v>43675</v>
      </c>
      <c r="D279" s="105" t="s">
        <v>219</v>
      </c>
      <c r="E279" s="105" t="str">
        <f>+E277</f>
        <v>RUP CINEPORTO</v>
      </c>
      <c r="F279" s="107" t="str">
        <f>+F273</f>
        <v>Z5D27112F0</v>
      </c>
      <c r="G279" s="161" t="str">
        <f>+G277</f>
        <v>CINEPORTO</v>
      </c>
      <c r="H279" s="107" t="s">
        <v>471</v>
      </c>
      <c r="I279" s="198" t="str">
        <f>+I273</f>
        <v>affidamento diretto senza preventivi (motivi tecnici/continuità)</v>
      </c>
      <c r="J279" s="105" t="s">
        <v>358</v>
      </c>
      <c r="K279" s="169" t="s">
        <v>456</v>
      </c>
      <c r="L279" s="107" t="str">
        <f>+L268</f>
        <v>preventivo accettato - ok</v>
      </c>
      <c r="M279" s="109"/>
    </row>
    <row r="280" spans="1:13" ht="15.75" x14ac:dyDescent="0.3">
      <c r="A280" s="100"/>
      <c r="B280" s="105">
        <v>59</v>
      </c>
      <c r="C280" s="179">
        <v>43678</v>
      </c>
      <c r="D280" s="105" t="str">
        <f>+D279</f>
        <v>GEMMA</v>
      </c>
      <c r="E280" s="105" t="str">
        <f>+E278</f>
        <v>RUP POC</v>
      </c>
      <c r="F280" s="107" t="s">
        <v>472</v>
      </c>
      <c r="G280" s="174" t="s">
        <v>374</v>
      </c>
      <c r="H280" s="107" t="s">
        <v>239</v>
      </c>
      <c r="I280" s="105" t="str">
        <f>+I277</f>
        <v>avvio della procedura [NEGOZIATA SENZA BANDO]</v>
      </c>
      <c r="J280" s="143"/>
      <c r="K280" s="200"/>
      <c r="L280" s="101"/>
      <c r="M280" s="109"/>
    </row>
    <row r="281" spans="1:13" ht="15.75" x14ac:dyDescent="0.3">
      <c r="A281" s="100"/>
      <c r="B281" s="105">
        <v>60</v>
      </c>
      <c r="C281" s="179">
        <v>43684</v>
      </c>
      <c r="D281" s="105" t="str">
        <f>+D280</f>
        <v>GEMMA</v>
      </c>
      <c r="E281" s="105" t="str">
        <f>+E280</f>
        <v>RUP POC</v>
      </c>
      <c r="F281" s="107" t="s">
        <v>476</v>
      </c>
      <c r="G281" s="174" t="str">
        <f>+G280</f>
        <v>POC 2019 - linea 2</v>
      </c>
      <c r="H281" s="107" t="s">
        <v>478</v>
      </c>
      <c r="I281" s="191" t="s">
        <v>331</v>
      </c>
      <c r="J281" s="105" t="s">
        <v>485</v>
      </c>
      <c r="K281" s="169" t="s">
        <v>416</v>
      </c>
      <c r="L281" s="107" t="str">
        <f>+L279</f>
        <v>preventivo accettato - ok</v>
      </c>
      <c r="M281" s="109"/>
    </row>
    <row r="282" spans="1:13" ht="15.75" x14ac:dyDescent="0.3">
      <c r="A282" s="100"/>
      <c r="B282" s="171">
        <v>61</v>
      </c>
      <c r="C282" s="172">
        <v>43684</v>
      </c>
      <c r="D282" s="171" t="str">
        <f>+D281</f>
        <v>GEMMA</v>
      </c>
      <c r="E282" s="171" t="str">
        <f>+E281</f>
        <v>RUP POC</v>
      </c>
      <c r="F282" s="174" t="s">
        <v>479</v>
      </c>
      <c r="G282" s="174" t="str">
        <f>+G281</f>
        <v>POC 2019 - linea 2</v>
      </c>
      <c r="H282" s="174" t="s">
        <v>477</v>
      </c>
      <c r="I282" s="191" t="str">
        <f>+I281</f>
        <v>affidamento diretto senza preventivi (motivi di urgenza)</v>
      </c>
      <c r="J282" s="105" t="s">
        <v>486</v>
      </c>
      <c r="K282" s="169" t="s">
        <v>416</v>
      </c>
      <c r="L282" s="107" t="str">
        <f>+L281</f>
        <v>preventivo accettato - ok</v>
      </c>
      <c r="M282" s="109"/>
    </row>
    <row r="283" spans="1:13" ht="15.75" x14ac:dyDescent="0.3">
      <c r="A283" s="100"/>
      <c r="B283" s="105">
        <v>62</v>
      </c>
      <c r="C283" s="179">
        <v>43713</v>
      </c>
      <c r="D283" s="105" t="str">
        <f>+D280</f>
        <v>GEMMA</v>
      </c>
      <c r="E283" s="105" t="str">
        <f>+E275</f>
        <v>RUP UNIVERSIADI</v>
      </c>
      <c r="F283" s="107" t="s">
        <v>473</v>
      </c>
      <c r="G283" s="107" t="str">
        <f>+G271</f>
        <v>UNIVERSIADI - A1 [MOSTRA]</v>
      </c>
      <c r="H283" s="107" t="s">
        <v>474</v>
      </c>
      <c r="I283" s="105" t="str">
        <f>+I280</f>
        <v>avvio della procedura [NEGOZIATA SENZA BANDO]</v>
      </c>
      <c r="J283" s="143"/>
      <c r="K283" s="200"/>
      <c r="L283" s="188"/>
      <c r="M283" s="109"/>
    </row>
    <row r="284" spans="1:13" ht="15.75" x14ac:dyDescent="0.3">
      <c r="A284" s="100"/>
      <c r="B284" s="105">
        <v>63</v>
      </c>
      <c r="C284" s="179">
        <v>43714</v>
      </c>
      <c r="D284" s="105" t="str">
        <f t="shared" ref="D284:D289" si="12">+D283</f>
        <v>GEMMA</v>
      </c>
      <c r="E284" s="105" t="str">
        <f>+E279</f>
        <v>RUP CINEPORTO</v>
      </c>
      <c r="F284" s="107" t="s">
        <v>475</v>
      </c>
      <c r="G284" s="161" t="str">
        <f>+G279</f>
        <v>CINEPORTO</v>
      </c>
      <c r="H284" s="107" t="s">
        <v>510</v>
      </c>
      <c r="I284" s="105" t="str">
        <f>+I283</f>
        <v>avvio della procedura [NEGOZIATA SENZA BANDO]</v>
      </c>
      <c r="J284" s="143"/>
      <c r="K284" s="200"/>
      <c r="L284" s="188"/>
      <c r="M284" s="109"/>
    </row>
    <row r="285" spans="1:13" ht="15.75" x14ac:dyDescent="0.3">
      <c r="A285" s="100"/>
      <c r="B285" s="105">
        <v>64</v>
      </c>
      <c r="C285" s="179">
        <v>43717</v>
      </c>
      <c r="D285" s="105" t="str">
        <f t="shared" si="12"/>
        <v>GEMMA</v>
      </c>
      <c r="E285" s="105" t="str">
        <f>+E275</f>
        <v>RUP UNIVERSIADI</v>
      </c>
      <c r="F285" s="107" t="str">
        <f>+F283</f>
        <v>Z2629A9FED</v>
      </c>
      <c r="G285" s="107" t="str">
        <f>+G283</f>
        <v>UNIVERSIADI - A1 [MOSTRA]</v>
      </c>
      <c r="H285" s="107" t="str">
        <f>+H283</f>
        <v>DISALLESTIMENTO MOSTRA FOTOGRAFICA</v>
      </c>
      <c r="I285" s="117" t="str">
        <f>+I276</f>
        <v>AFFIDAMENTO ESITO PROCEDURA NEGOZIATA SENZA BANDO</v>
      </c>
      <c r="J285" s="105" t="s">
        <v>480</v>
      </c>
      <c r="K285" s="178" t="s">
        <v>417</v>
      </c>
      <c r="L285" s="201" t="s">
        <v>446</v>
      </c>
      <c r="M285" s="109"/>
    </row>
    <row r="286" spans="1:13" ht="15.75" x14ac:dyDescent="0.3">
      <c r="A286" s="100"/>
      <c r="B286" s="205">
        <v>65</v>
      </c>
      <c r="C286" s="179">
        <v>43720</v>
      </c>
      <c r="D286" s="105" t="str">
        <f t="shared" si="12"/>
        <v>GEMMA</v>
      </c>
      <c r="E286" s="105" t="str">
        <f>+E282</f>
        <v>RUP POC</v>
      </c>
      <c r="F286" s="138" t="s">
        <v>488</v>
      </c>
      <c r="G286" s="161" t="str">
        <f>+G284</f>
        <v>CINEPORTO</v>
      </c>
      <c r="H286" s="107" t="s">
        <v>489</v>
      </c>
      <c r="I286" s="105" t="str">
        <f>+I284</f>
        <v>avvio della procedura [NEGOZIATA SENZA BANDO]</v>
      </c>
      <c r="J286" s="143"/>
      <c r="K286" s="200"/>
      <c r="L286" s="200"/>
      <c r="M286" s="103"/>
    </row>
    <row r="287" spans="1:13" ht="15.75" x14ac:dyDescent="0.3">
      <c r="A287" s="100"/>
      <c r="B287" s="105">
        <v>66</v>
      </c>
      <c r="C287" s="179">
        <v>43724</v>
      </c>
      <c r="D287" s="105" t="str">
        <f t="shared" si="12"/>
        <v>GEMMA</v>
      </c>
      <c r="E287" s="105" t="str">
        <f>+E286</f>
        <v>RUP POC</v>
      </c>
      <c r="F287" s="107" t="str">
        <f>+F284</f>
        <v>Z7C29AD38A</v>
      </c>
      <c r="G287" s="161" t="str">
        <f>+G284</f>
        <v>CINEPORTO</v>
      </c>
      <c r="H287" s="107" t="s">
        <v>490</v>
      </c>
      <c r="I287" s="117" t="str">
        <f>+I285</f>
        <v>AFFIDAMENTO ESITO PROCEDURA NEGOZIATA SENZA BANDO</v>
      </c>
      <c r="J287" s="105" t="s">
        <v>492</v>
      </c>
      <c r="K287" s="178" t="s">
        <v>416</v>
      </c>
      <c r="L287" s="105" t="s">
        <v>457</v>
      </c>
      <c r="M287" s="103"/>
    </row>
    <row r="288" spans="1:13" ht="15.75" x14ac:dyDescent="0.3">
      <c r="A288" s="100"/>
      <c r="B288" s="105">
        <v>67</v>
      </c>
      <c r="C288" s="179">
        <v>43726</v>
      </c>
      <c r="D288" s="105" t="str">
        <f t="shared" si="12"/>
        <v>GEMMA</v>
      </c>
      <c r="E288" s="105" t="s">
        <v>1</v>
      </c>
      <c r="F288" s="107"/>
      <c r="G288" s="152" t="s">
        <v>215</v>
      </c>
      <c r="H288" s="107" t="s">
        <v>493</v>
      </c>
      <c r="I288" s="191" t="s">
        <v>495</v>
      </c>
      <c r="J288" s="105" t="s">
        <v>298</v>
      </c>
      <c r="K288" s="178" t="s">
        <v>416</v>
      </c>
      <c r="L288" s="105" t="s">
        <v>457</v>
      </c>
      <c r="M288" s="103"/>
    </row>
    <row r="289" spans="1:13" ht="15.75" x14ac:dyDescent="0.3">
      <c r="A289" s="100"/>
      <c r="B289" s="105">
        <v>68</v>
      </c>
      <c r="C289" s="179">
        <v>43731</v>
      </c>
      <c r="D289" s="105" t="str">
        <f t="shared" si="12"/>
        <v>GEMMA</v>
      </c>
      <c r="E289" s="105" t="str">
        <f>+E287</f>
        <v>RUP POC</v>
      </c>
      <c r="F289" s="107" t="str">
        <f>+F287</f>
        <v>Z7C29AD38A</v>
      </c>
      <c r="G289" s="161" t="str">
        <f>+G287</f>
        <v>CINEPORTO</v>
      </c>
      <c r="H289" s="107" t="s">
        <v>509</v>
      </c>
      <c r="I289" s="117" t="s">
        <v>323</v>
      </c>
      <c r="J289" s="105" t="s">
        <v>492</v>
      </c>
      <c r="K289" s="178" t="s">
        <v>416</v>
      </c>
      <c r="L289" s="105" t="str">
        <f>+L288</f>
        <v>preventivo accettato - ok</v>
      </c>
      <c r="M289" s="103"/>
    </row>
    <row r="290" spans="1:13" ht="15.75" x14ac:dyDescent="0.3">
      <c r="A290" s="100"/>
      <c r="B290" s="205">
        <v>69</v>
      </c>
      <c r="C290" s="179">
        <f>+C289</f>
        <v>43731</v>
      </c>
      <c r="D290" s="105" t="str">
        <f>+D289</f>
        <v>GEMMA</v>
      </c>
      <c r="E290" s="105" t="str">
        <f>+E289</f>
        <v>RUP POC</v>
      </c>
      <c r="F290" s="138" t="str">
        <f>+F286</f>
        <v>ZA529BDF79</v>
      </c>
      <c r="G290" s="161" t="str">
        <f>+G287</f>
        <v>CINEPORTO</v>
      </c>
      <c r="H290" s="107" t="s">
        <v>508</v>
      </c>
      <c r="I290" s="117" t="str">
        <f>+I287</f>
        <v>AFFIDAMENTO ESITO PROCEDURA NEGOZIATA SENZA BANDO</v>
      </c>
      <c r="J290" s="105" t="s">
        <v>494</v>
      </c>
      <c r="K290" s="178" t="s">
        <v>416</v>
      </c>
      <c r="L290" s="201" t="s">
        <v>446</v>
      </c>
      <c r="M290" s="103"/>
    </row>
    <row r="291" spans="1:13" ht="15.75" x14ac:dyDescent="0.3">
      <c r="A291" s="100"/>
      <c r="B291" s="105">
        <v>70</v>
      </c>
      <c r="C291" s="179">
        <v>43752</v>
      </c>
      <c r="D291" s="105" t="str">
        <f>+D290</f>
        <v>GEMMA</v>
      </c>
      <c r="E291" s="105" t="str">
        <f>+E288</f>
        <v>DIRETTORE</v>
      </c>
      <c r="F291" s="107" t="s">
        <v>501</v>
      </c>
      <c r="G291" s="152" t="str">
        <f>+G276</f>
        <v>ORDINARIO 2019</v>
      </c>
      <c r="H291" s="107" t="s">
        <v>507</v>
      </c>
      <c r="I291" s="149" t="s">
        <v>346</v>
      </c>
      <c r="J291" s="143"/>
      <c r="K291" s="175"/>
      <c r="L291" s="203" t="s">
        <v>502</v>
      </c>
      <c r="M291" s="103"/>
    </row>
    <row r="292" spans="1:13" ht="15.75" x14ac:dyDescent="0.3">
      <c r="A292" s="100"/>
      <c r="B292" s="105">
        <v>71</v>
      </c>
      <c r="C292" s="179">
        <v>43759</v>
      </c>
      <c r="D292" s="105" t="str">
        <f>+D290</f>
        <v>GEMMA</v>
      </c>
      <c r="E292" s="105" t="str">
        <f>+E290</f>
        <v>RUP POC</v>
      </c>
      <c r="F292" s="106" t="s">
        <v>500</v>
      </c>
      <c r="G292" s="161" t="str">
        <f>+G290</f>
        <v>CINEPORTO</v>
      </c>
      <c r="H292" s="107" t="s">
        <v>506</v>
      </c>
      <c r="I292" s="105" t="str">
        <f>+I284</f>
        <v>avvio della procedura [NEGOZIATA SENZA BANDO]</v>
      </c>
      <c r="J292" s="101"/>
      <c r="K292" s="200"/>
      <c r="L292" s="203" t="str">
        <f>+L291</f>
        <v>PROCEDURA NEGOZIATA SOTTO SOGLIA</v>
      </c>
      <c r="M292" s="103"/>
    </row>
    <row r="293" spans="1:13" ht="15.75" x14ac:dyDescent="0.3">
      <c r="A293" s="100"/>
      <c r="B293" s="105">
        <v>72</v>
      </c>
      <c r="C293" s="179">
        <v>43766</v>
      </c>
      <c r="D293" s="105" t="str">
        <f>+D291</f>
        <v>GEMMA</v>
      </c>
      <c r="E293" s="105" t="str">
        <f>+E291</f>
        <v>DIRETTORE</v>
      </c>
      <c r="F293" s="106" t="str">
        <f>+F291</f>
        <v>ZFA2A46756</v>
      </c>
      <c r="G293" s="152" t="str">
        <f>+G291</f>
        <v>ORDINARIO 2019</v>
      </c>
      <c r="H293" s="107" t="s">
        <v>505</v>
      </c>
      <c r="I293" s="117" t="str">
        <f>+I290</f>
        <v>AFFIDAMENTO ESITO PROCEDURA NEGOZIATA SENZA BANDO</v>
      </c>
      <c r="J293" s="105" t="s">
        <v>503</v>
      </c>
      <c r="K293" s="178" t="s">
        <v>416</v>
      </c>
      <c r="L293" s="146" t="s">
        <v>502</v>
      </c>
      <c r="M293" s="103"/>
    </row>
    <row r="294" spans="1:13" ht="15.75" x14ac:dyDescent="0.3">
      <c r="A294" s="100"/>
      <c r="B294" s="105">
        <v>73</v>
      </c>
      <c r="C294" s="179">
        <v>43789</v>
      </c>
      <c r="D294" s="105" t="s">
        <v>219</v>
      </c>
      <c r="E294" s="105" t="s">
        <v>220</v>
      </c>
      <c r="F294" s="225" t="s">
        <v>515</v>
      </c>
      <c r="G294" s="226" t="s">
        <v>551</v>
      </c>
      <c r="H294" s="107" t="s">
        <v>504</v>
      </c>
      <c r="I294" s="105" t="s">
        <v>346</v>
      </c>
      <c r="J294" s="101"/>
      <c r="K294" s="200"/>
      <c r="L294" s="200"/>
      <c r="M294" s="103"/>
    </row>
    <row r="295" spans="1:13" ht="15.75" x14ac:dyDescent="0.3">
      <c r="A295" s="100"/>
      <c r="B295" s="105">
        <v>74</v>
      </c>
      <c r="C295" s="179">
        <v>43791</v>
      </c>
      <c r="D295" s="105" t="s">
        <v>219</v>
      </c>
      <c r="E295" s="105" t="s">
        <v>220</v>
      </c>
      <c r="F295" s="106" t="str">
        <f>+F292</f>
        <v>ZE92A45DDA</v>
      </c>
      <c r="G295" s="161" t="str">
        <f>+G292</f>
        <v>CINEPORTO</v>
      </c>
      <c r="H295" s="107" t="s">
        <v>511</v>
      </c>
      <c r="I295" s="117" t="s">
        <v>323</v>
      </c>
      <c r="J295" s="105" t="s">
        <v>480</v>
      </c>
      <c r="K295" s="178" t="s">
        <v>416</v>
      </c>
      <c r="L295" s="146" t="str">
        <f>+L293</f>
        <v>PROCEDURA NEGOZIATA SOTTO SOGLIA</v>
      </c>
      <c r="M295" s="103"/>
    </row>
    <row r="296" spans="1:13" ht="15.75" x14ac:dyDescent="0.3">
      <c r="A296" s="100"/>
      <c r="B296" s="105">
        <v>75</v>
      </c>
      <c r="C296" s="179">
        <v>43797</v>
      </c>
      <c r="D296" s="105" t="str">
        <f>+D295</f>
        <v>GEMMA</v>
      </c>
      <c r="E296" s="105" t="str">
        <f>+E295</f>
        <v>RUP POC</v>
      </c>
      <c r="F296" s="128" t="s">
        <v>197</v>
      </c>
      <c r="G296" s="214" t="str">
        <f>+G298</f>
        <v>POC 2018 - linea 4</v>
      </c>
      <c r="H296" s="210" t="s">
        <v>516</v>
      </c>
      <c r="I296" s="107"/>
      <c r="J296" s="107"/>
      <c r="K296" s="108"/>
      <c r="L296" s="108"/>
      <c r="M296" s="103"/>
    </row>
    <row r="297" spans="1:13" ht="15.75" x14ac:dyDescent="0.3">
      <c r="A297" s="100"/>
      <c r="B297" s="105"/>
      <c r="C297" s="179"/>
      <c r="D297" s="105"/>
      <c r="E297" s="105"/>
      <c r="F297" s="174"/>
      <c r="G297" s="1"/>
      <c r="H297" s="153" t="s">
        <v>517</v>
      </c>
      <c r="I297" s="107"/>
      <c r="J297" s="105" t="s">
        <v>287</v>
      </c>
      <c r="K297" s="108"/>
      <c r="L297" s="108"/>
      <c r="M297" s="103"/>
    </row>
    <row r="298" spans="1:13" ht="15.75" x14ac:dyDescent="0.3">
      <c r="A298" s="100"/>
      <c r="B298" s="211">
        <v>76</v>
      </c>
      <c r="C298" s="212">
        <v>43797</v>
      </c>
      <c r="D298" s="211" t="str">
        <f>+D296</f>
        <v>GEMMA</v>
      </c>
      <c r="E298" s="211" t="str">
        <f>+E296</f>
        <v>RUP POC</v>
      </c>
      <c r="F298" s="213" t="s">
        <v>512</v>
      </c>
      <c r="G298" s="214" t="s">
        <v>262</v>
      </c>
      <c r="H298" s="214" t="s">
        <v>513</v>
      </c>
      <c r="I298" s="105"/>
      <c r="J298" s="105"/>
      <c r="K298" s="106"/>
      <c r="L298" s="107"/>
      <c r="M298" s="107"/>
    </row>
    <row r="299" spans="1:13" ht="15.75" x14ac:dyDescent="0.3">
      <c r="A299" s="100"/>
      <c r="B299" s="105">
        <v>77</v>
      </c>
      <c r="C299" s="179">
        <v>43802</v>
      </c>
      <c r="D299" s="105" t="s">
        <v>219</v>
      </c>
      <c r="E299" s="105" t="str">
        <f>+E298</f>
        <v>RUP POC</v>
      </c>
      <c r="F299" s="225" t="s">
        <v>515</v>
      </c>
      <c r="G299" s="226" t="str">
        <f>+G294</f>
        <v>POC PROMOZIONE TURISTICA</v>
      </c>
      <c r="H299" s="107" t="s">
        <v>518</v>
      </c>
      <c r="I299" s="117" t="str">
        <f>+I295</f>
        <v>AFFIDAMENTO ESITO PROCEDURA NEGOZIATA SENZA BANDO</v>
      </c>
      <c r="J299" s="105" t="s">
        <v>519</v>
      </c>
      <c r="K299" s="178" t="s">
        <v>416</v>
      </c>
      <c r="L299" s="146" t="str">
        <f>+L295</f>
        <v>PROCEDURA NEGOZIATA SOTTO SOGLIA</v>
      </c>
      <c r="M299" s="103"/>
    </row>
    <row r="300" spans="1:13" ht="15.75" x14ac:dyDescent="0.3">
      <c r="A300" s="100"/>
      <c r="B300" s="146">
        <v>78</v>
      </c>
      <c r="C300" s="163">
        <v>43803</v>
      </c>
      <c r="D300" s="146" t="s">
        <v>219</v>
      </c>
      <c r="E300" s="146" t="s">
        <v>310</v>
      </c>
      <c r="F300" s="234" t="str">
        <f>+F220</f>
        <v>Z1C268A318</v>
      </c>
      <c r="G300" s="128" t="str">
        <f>+G303</f>
        <v>CINEPORTO</v>
      </c>
      <c r="H300" s="128" t="s">
        <v>745</v>
      </c>
      <c r="I300" s="191"/>
      <c r="J300" s="105" t="s">
        <v>748</v>
      </c>
      <c r="K300" s="107"/>
      <c r="L300" s="107" t="str">
        <f>+L299</f>
        <v>PROCEDURA NEGOZIATA SOTTO SOGLIA</v>
      </c>
      <c r="M300" s="103"/>
    </row>
    <row r="301" spans="1:13" ht="15.75" x14ac:dyDescent="0.3">
      <c r="A301" s="100"/>
      <c r="B301" s="105">
        <v>79</v>
      </c>
      <c r="C301" s="111">
        <v>43803</v>
      </c>
      <c r="D301" s="105" t="s">
        <v>277</v>
      </c>
      <c r="E301" s="105" t="s">
        <v>222</v>
      </c>
      <c r="F301" s="106"/>
      <c r="G301" s="226" t="str">
        <f>+G299</f>
        <v>POC PROMOZIONE TURISTICA</v>
      </c>
      <c r="H301" s="107" t="s">
        <v>536</v>
      </c>
      <c r="I301" s="191"/>
      <c r="J301" s="107"/>
      <c r="K301" s="107"/>
      <c r="L301" s="107"/>
      <c r="M301" s="103"/>
    </row>
    <row r="302" spans="1:13" ht="15.75" x14ac:dyDescent="0.3">
      <c r="A302" s="100"/>
      <c r="B302" s="154">
        <v>80</v>
      </c>
      <c r="C302" s="155">
        <v>43804</v>
      </c>
      <c r="D302" s="154" t="s">
        <v>219</v>
      </c>
      <c r="E302" s="154" t="s">
        <v>293</v>
      </c>
      <c r="F302" s="216"/>
      <c r="G302" s="157" t="s">
        <v>522</v>
      </c>
      <c r="H302" s="157" t="s">
        <v>561</v>
      </c>
      <c r="I302" s="105"/>
      <c r="J302" s="107"/>
      <c r="K302" s="107"/>
      <c r="L302" s="107"/>
      <c r="M302" s="103"/>
    </row>
    <row r="303" spans="1:13" ht="15.75" x14ac:dyDescent="0.3">
      <c r="B303" s="146">
        <v>81</v>
      </c>
      <c r="C303" s="220">
        <v>43804</v>
      </c>
      <c r="D303" s="146" t="s">
        <v>219</v>
      </c>
      <c r="E303" s="217" t="s">
        <v>310</v>
      </c>
      <c r="F303" s="219" t="s">
        <v>465</v>
      </c>
      <c r="G303" s="161" t="str">
        <f>+G277</f>
        <v>CINEPORTO</v>
      </c>
      <c r="H303" s="219" t="s">
        <v>534</v>
      </c>
      <c r="I303" s="171"/>
      <c r="J303" s="107"/>
      <c r="K303" s="107"/>
      <c r="L303" s="107"/>
      <c r="M303" s="103"/>
    </row>
    <row r="304" spans="1:13" ht="15.75" x14ac:dyDescent="0.3">
      <c r="B304" s="211">
        <v>82</v>
      </c>
      <c r="C304" s="215">
        <v>43815</v>
      </c>
      <c r="D304" s="211" t="s">
        <v>219</v>
      </c>
      <c r="E304" s="211" t="str">
        <f>+E298</f>
        <v>RUP POC</v>
      </c>
      <c r="F304" s="213" t="str">
        <f>+F298</f>
        <v>ZB22AE414E</v>
      </c>
      <c r="G304" s="214" t="str">
        <f>+G298</f>
        <v>POC 2018 - linea 4</v>
      </c>
      <c r="H304" s="214" t="s">
        <v>520</v>
      </c>
      <c r="I304" s="105"/>
      <c r="J304" s="105" t="s">
        <v>615</v>
      </c>
      <c r="K304" s="107"/>
      <c r="L304" s="107"/>
      <c r="M304" s="103"/>
    </row>
    <row r="305" spans="2:16" ht="15.75" x14ac:dyDescent="0.3">
      <c r="B305" s="105">
        <v>83</v>
      </c>
      <c r="C305" s="111">
        <v>43815</v>
      </c>
      <c r="D305" s="105" t="s">
        <v>219</v>
      </c>
      <c r="E305" s="105" t="str">
        <f>+E304</f>
        <v>RUP POC</v>
      </c>
      <c r="F305" s="152" t="s">
        <v>525</v>
      </c>
      <c r="G305" s="226" t="str">
        <f>+G299</f>
        <v>POC PROMOZIONE TURISTICA</v>
      </c>
      <c r="H305" s="107" t="s">
        <v>524</v>
      </c>
      <c r="I305" s="105"/>
      <c r="J305" s="107"/>
      <c r="K305" s="107"/>
      <c r="L305" s="107"/>
      <c r="M305" s="103"/>
    </row>
    <row r="306" spans="2:16" ht="15.75" x14ac:dyDescent="0.3">
      <c r="B306" s="154">
        <v>84</v>
      </c>
      <c r="C306" s="155">
        <v>43815</v>
      </c>
      <c r="D306" s="154" t="s">
        <v>219</v>
      </c>
      <c r="E306" s="154" t="str">
        <f>+E302</f>
        <v>RUP MEDIATECA</v>
      </c>
      <c r="F306" s="157" t="s">
        <v>526</v>
      </c>
      <c r="G306" s="157" t="s">
        <v>522</v>
      </c>
      <c r="H306" s="157" t="s">
        <v>527</v>
      </c>
      <c r="I306" s="105"/>
      <c r="J306" s="107"/>
      <c r="K306" s="107"/>
      <c r="L306" s="107"/>
      <c r="M306" s="103"/>
    </row>
    <row r="307" spans="2:16" ht="15.75" x14ac:dyDescent="0.3">
      <c r="B307" s="105">
        <v>85</v>
      </c>
      <c r="C307" s="111">
        <v>43816</v>
      </c>
      <c r="D307" s="105" t="str">
        <f>+D305</f>
        <v>GEMMA</v>
      </c>
      <c r="E307" s="105" t="s">
        <v>1</v>
      </c>
      <c r="F307" s="174"/>
      <c r="G307" s="123" t="s">
        <v>523</v>
      </c>
      <c r="H307" s="107" t="s">
        <v>521</v>
      </c>
      <c r="I307" s="105" t="s">
        <v>322</v>
      </c>
      <c r="J307" s="105" t="s">
        <v>636</v>
      </c>
      <c r="K307" s="107"/>
      <c r="L307" s="107"/>
      <c r="M307" s="103"/>
    </row>
    <row r="308" spans="2:16" ht="15.75" x14ac:dyDescent="0.3">
      <c r="B308" s="105">
        <v>86</v>
      </c>
      <c r="C308" s="111">
        <v>43817</v>
      </c>
      <c r="D308" s="105" t="s">
        <v>219</v>
      </c>
      <c r="E308" s="105" t="s">
        <v>278</v>
      </c>
      <c r="F308" s="174" t="s">
        <v>529</v>
      </c>
      <c r="G308" s="152" t="s">
        <v>215</v>
      </c>
      <c r="H308" s="107" t="s">
        <v>530</v>
      </c>
      <c r="I308" s="105"/>
      <c r="J308" s="107"/>
      <c r="K308" s="107"/>
      <c r="L308" s="107"/>
      <c r="M308" s="103"/>
    </row>
    <row r="309" spans="2:16" ht="15.75" x14ac:dyDescent="0.3">
      <c r="B309" s="105">
        <v>87</v>
      </c>
      <c r="C309" s="111">
        <v>43817</v>
      </c>
      <c r="D309" s="105" t="s">
        <v>219</v>
      </c>
      <c r="E309" s="105" t="s">
        <v>1</v>
      </c>
      <c r="F309" s="101"/>
      <c r="G309" s="152" t="str">
        <f>+G308</f>
        <v>ORDINARIO 2019</v>
      </c>
      <c r="H309" s="107" t="s">
        <v>528</v>
      </c>
      <c r="I309" s="105"/>
      <c r="J309" s="107"/>
      <c r="K309" s="107"/>
      <c r="L309" s="107"/>
      <c r="M309" s="103"/>
    </row>
    <row r="310" spans="2:16" ht="15.75" x14ac:dyDescent="0.3">
      <c r="B310" s="154">
        <v>88</v>
      </c>
      <c r="C310" s="155">
        <v>43818</v>
      </c>
      <c r="D310" s="154" t="s">
        <v>219</v>
      </c>
      <c r="E310" s="154" t="str">
        <f>+E306</f>
        <v>RUP MEDIATECA</v>
      </c>
      <c r="F310" s="157" t="str">
        <f>+F306</f>
        <v>Z612B392EA</v>
      </c>
      <c r="G310" s="157" t="str">
        <f>+G306</f>
        <v>MEDIATECA 2019</v>
      </c>
      <c r="H310" s="157" t="s">
        <v>562</v>
      </c>
      <c r="I310" s="105"/>
      <c r="J310" s="107"/>
      <c r="K310" s="107"/>
      <c r="L310" s="107"/>
      <c r="M310" s="103"/>
    </row>
    <row r="311" spans="2:16" x14ac:dyDescent="0.25">
      <c r="B311" s="105">
        <v>89</v>
      </c>
      <c r="C311" s="111">
        <v>43818</v>
      </c>
      <c r="D311" s="105" t="s">
        <v>219</v>
      </c>
      <c r="E311" s="107"/>
      <c r="F311" s="174"/>
      <c r="G311" s="107"/>
      <c r="H311" s="107" t="s">
        <v>535</v>
      </c>
      <c r="I311" s="105"/>
      <c r="J311" s="107"/>
      <c r="K311" s="107"/>
      <c r="L311" s="107"/>
      <c r="M311" s="102"/>
    </row>
    <row r="312" spans="2:16" x14ac:dyDescent="0.25">
      <c r="B312" s="105">
        <v>90</v>
      </c>
      <c r="C312" s="107"/>
      <c r="D312" s="107"/>
      <c r="E312" s="107"/>
      <c r="F312" s="174"/>
      <c r="G312" s="107"/>
      <c r="H312" s="107"/>
      <c r="I312" s="105"/>
      <c r="J312" s="107"/>
      <c r="K312" s="107"/>
      <c r="L312" s="107"/>
      <c r="M312" s="102"/>
    </row>
    <row r="313" spans="2:16" x14ac:dyDescent="0.25">
      <c r="B313" s="245">
        <v>91</v>
      </c>
      <c r="C313" s="278">
        <v>43829</v>
      </c>
      <c r="D313" s="152" t="s">
        <v>219</v>
      </c>
      <c r="E313" s="245" t="str">
        <f>+E305</f>
        <v>RUP POC</v>
      </c>
      <c r="F313" s="152" t="str">
        <f>+F305</f>
        <v>Z262B392B3</v>
      </c>
      <c r="G313" s="152" t="str">
        <f>+G305</f>
        <v>POC PROMOZIONE TURISTICA</v>
      </c>
      <c r="H313" s="152" t="s">
        <v>531</v>
      </c>
      <c r="I313" s="245" t="s">
        <v>606</v>
      </c>
      <c r="J313" s="152"/>
      <c r="K313" s="107"/>
      <c r="L313" s="107"/>
      <c r="M313" s="102"/>
    </row>
    <row r="314" spans="2:16" x14ac:dyDescent="0.25">
      <c r="B314" s="105">
        <v>92</v>
      </c>
      <c r="C314" s="111">
        <v>43829</v>
      </c>
      <c r="D314" s="107" t="s">
        <v>219</v>
      </c>
      <c r="E314" s="105" t="s">
        <v>310</v>
      </c>
      <c r="F314" s="107"/>
      <c r="G314" s="107"/>
      <c r="H314" s="107"/>
      <c r="I314" s="105"/>
      <c r="J314" s="107"/>
      <c r="K314" s="107"/>
      <c r="L314" s="107"/>
      <c r="M314" s="102"/>
    </row>
    <row r="315" spans="2:16" x14ac:dyDescent="0.25">
      <c r="B315" s="107"/>
      <c r="C315" s="107"/>
      <c r="D315" s="107"/>
      <c r="E315" s="107"/>
      <c r="F315" s="107"/>
      <c r="G315" s="107"/>
      <c r="H315" s="107"/>
      <c r="I315" s="105"/>
      <c r="J315" s="107"/>
      <c r="K315" s="107"/>
      <c r="L315" s="107"/>
      <c r="M315" s="102"/>
    </row>
    <row r="316" spans="2:16" x14ac:dyDescent="0.25">
      <c r="B316" s="221"/>
      <c r="C316" s="221"/>
      <c r="D316" s="221"/>
      <c r="E316" s="221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</row>
    <row r="317" spans="2:16" x14ac:dyDescent="0.25">
      <c r="B317" s="105">
        <v>2</v>
      </c>
      <c r="C317" s="112">
        <v>43845</v>
      </c>
      <c r="D317" s="105" t="s">
        <v>219</v>
      </c>
      <c r="E317" s="105" t="s">
        <v>1</v>
      </c>
      <c r="F317" s="107" t="s">
        <v>539</v>
      </c>
      <c r="G317" s="107" t="s">
        <v>537</v>
      </c>
      <c r="H317" s="107" t="s">
        <v>538</v>
      </c>
      <c r="I317" s="101"/>
      <c r="J317" s="102"/>
      <c r="K317" s="102"/>
      <c r="L317" s="102"/>
      <c r="M317" s="102"/>
      <c r="N317" s="102"/>
      <c r="O317" s="102"/>
      <c r="P317" s="102"/>
    </row>
    <row r="318" spans="2:16" x14ac:dyDescent="0.25">
      <c r="B318" s="186">
        <v>3</v>
      </c>
      <c r="C318" s="222">
        <v>43850</v>
      </c>
      <c r="D318" s="186" t="str">
        <f>+D317</f>
        <v>GEMMA</v>
      </c>
      <c r="E318" s="186" t="str">
        <f>+E317</f>
        <v>DIRETTORE</v>
      </c>
      <c r="F318" s="187" t="str">
        <f>+F317</f>
        <v>Z742B93D3F</v>
      </c>
      <c r="G318" s="187" t="str">
        <f>+G317</f>
        <v>ORDINARIO 2020</v>
      </c>
      <c r="H318" s="187" t="s">
        <v>540</v>
      </c>
      <c r="I318" s="107" t="s">
        <v>541</v>
      </c>
      <c r="J318" s="102"/>
      <c r="K318" s="102"/>
      <c r="L318" s="102"/>
      <c r="M318" s="102"/>
      <c r="N318" s="102"/>
      <c r="O318" s="102"/>
      <c r="P318" s="102"/>
    </row>
    <row r="319" spans="2:16" x14ac:dyDescent="0.25">
      <c r="B319" s="105">
        <v>4</v>
      </c>
      <c r="C319" s="112">
        <v>43851</v>
      </c>
      <c r="D319" s="105" t="s">
        <v>219</v>
      </c>
      <c r="E319" s="105" t="s">
        <v>1</v>
      </c>
      <c r="F319" s="107" t="s">
        <v>544</v>
      </c>
      <c r="G319" s="107" t="str">
        <f>+G318</f>
        <v>ORDINARIO 2020</v>
      </c>
      <c r="H319" s="107" t="s">
        <v>542</v>
      </c>
      <c r="I319" s="107" t="s">
        <v>543</v>
      </c>
      <c r="J319" s="102"/>
      <c r="K319" s="102"/>
      <c r="L319" s="102"/>
      <c r="M319" s="102"/>
      <c r="N319" s="102"/>
      <c r="O319" s="102"/>
      <c r="P319" s="102"/>
    </row>
    <row r="320" spans="2:16" x14ac:dyDescent="0.25">
      <c r="B320" s="105">
        <v>5</v>
      </c>
      <c r="C320" s="112">
        <v>43853</v>
      </c>
      <c r="D320" s="105" t="str">
        <f>+D319</f>
        <v>GEMMA</v>
      </c>
      <c r="E320" s="105" t="str">
        <f>+E319</f>
        <v>DIRETTORE</v>
      </c>
      <c r="F320" s="101"/>
      <c r="G320" s="107" t="str">
        <f>+G319</f>
        <v>ORDINARIO 2020</v>
      </c>
      <c r="H320" s="107" t="s">
        <v>549</v>
      </c>
      <c r="I320" s="107" t="s">
        <v>545</v>
      </c>
      <c r="J320" s="102"/>
      <c r="K320" s="102"/>
      <c r="L320" s="102"/>
      <c r="M320" s="102"/>
      <c r="N320" s="102"/>
      <c r="O320" s="102"/>
      <c r="P320" s="102"/>
    </row>
    <row r="321" spans="2:16" x14ac:dyDescent="0.25">
      <c r="B321" s="105">
        <v>6</v>
      </c>
      <c r="C321" s="112">
        <v>43859</v>
      </c>
      <c r="D321" s="105" t="s">
        <v>277</v>
      </c>
      <c r="E321" s="105" t="s">
        <v>222</v>
      </c>
      <c r="F321" s="107" t="s">
        <v>546</v>
      </c>
      <c r="G321" s="107" t="s">
        <v>537</v>
      </c>
      <c r="H321" s="107" t="s">
        <v>547</v>
      </c>
      <c r="I321" s="107" t="s">
        <v>548</v>
      </c>
      <c r="J321" s="102"/>
      <c r="K321" s="102"/>
      <c r="L321" s="102"/>
      <c r="M321" s="102"/>
      <c r="N321" s="102"/>
      <c r="O321" s="102"/>
      <c r="P321" s="102"/>
    </row>
    <row r="322" spans="2:16" x14ac:dyDescent="0.25">
      <c r="B322" s="105">
        <v>7</v>
      </c>
      <c r="C322" s="112">
        <v>43873</v>
      </c>
      <c r="D322" s="105" t="s">
        <v>219</v>
      </c>
      <c r="E322" s="105" t="s">
        <v>1</v>
      </c>
      <c r="F322" s="101"/>
      <c r="G322" s="107" t="s">
        <v>537</v>
      </c>
      <c r="H322" s="107" t="s">
        <v>550</v>
      </c>
      <c r="I322" s="107" t="str">
        <f>+I320</f>
        <v>BALSAMO - SORA</v>
      </c>
      <c r="J322" s="102"/>
      <c r="K322" s="102"/>
      <c r="L322" s="102"/>
      <c r="M322" s="102"/>
      <c r="N322" s="102"/>
      <c r="O322" s="102"/>
      <c r="P322" s="102"/>
    </row>
    <row r="323" spans="2:16" x14ac:dyDescent="0.25">
      <c r="B323" s="105">
        <v>8</v>
      </c>
      <c r="C323" s="112">
        <v>43874</v>
      </c>
      <c r="D323" s="105" t="s">
        <v>219</v>
      </c>
      <c r="E323" s="105" t="s">
        <v>220</v>
      </c>
      <c r="F323" s="107" t="s">
        <v>555</v>
      </c>
      <c r="G323" s="107" t="s">
        <v>563</v>
      </c>
      <c r="H323" s="107" t="s">
        <v>552</v>
      </c>
      <c r="I323" s="101"/>
      <c r="J323" s="102"/>
      <c r="K323" s="102"/>
      <c r="L323" s="102"/>
      <c r="M323" s="102"/>
      <c r="N323" s="102"/>
      <c r="O323" s="102"/>
      <c r="P323" s="102"/>
    </row>
    <row r="324" spans="2:16" x14ac:dyDescent="0.25">
      <c r="B324" s="146">
        <v>9</v>
      </c>
      <c r="C324" s="235">
        <v>43881</v>
      </c>
      <c r="D324" s="146" t="s">
        <v>219</v>
      </c>
      <c r="E324" s="146" t="s">
        <v>220</v>
      </c>
      <c r="F324" s="128" t="str">
        <f>+F323</f>
        <v>ZA42CE3F4F</v>
      </c>
      <c r="G324" s="128" t="str">
        <f>+G323</f>
        <v>PROMOZIONE TURISTICA I</v>
      </c>
      <c r="H324" s="128" t="s">
        <v>553</v>
      </c>
      <c r="I324" s="128" t="s">
        <v>554</v>
      </c>
      <c r="J324" s="102"/>
      <c r="K324" s="102"/>
      <c r="L324" s="102"/>
      <c r="M324" s="102"/>
      <c r="N324" s="102"/>
      <c r="O324" s="102"/>
      <c r="P324" s="102"/>
    </row>
    <row r="325" spans="2:16" x14ac:dyDescent="0.25">
      <c r="B325" s="105">
        <v>10</v>
      </c>
      <c r="C325" s="112">
        <v>43899</v>
      </c>
      <c r="D325" s="105" t="s">
        <v>219</v>
      </c>
      <c r="E325" s="130" t="s">
        <v>1</v>
      </c>
      <c r="F325" s="229"/>
      <c r="G325" s="227"/>
      <c r="H325" s="107" t="s">
        <v>556</v>
      </c>
      <c r="I325" s="107"/>
      <c r="J325" s="102"/>
      <c r="K325" s="102"/>
      <c r="L325" s="102"/>
      <c r="M325" s="102"/>
      <c r="N325" s="102"/>
      <c r="O325" s="102"/>
      <c r="P325" s="102"/>
    </row>
    <row r="326" spans="2:16" x14ac:dyDescent="0.25">
      <c r="B326" s="105">
        <v>11</v>
      </c>
      <c r="C326" s="112">
        <v>43906</v>
      </c>
      <c r="D326" s="105" t="str">
        <f>+D325</f>
        <v>GEMMA</v>
      </c>
      <c r="E326" s="130" t="str">
        <f>+E324</f>
        <v>RUP POC</v>
      </c>
      <c r="F326" s="227" t="str">
        <f>+F274</f>
        <v>Z302905624</v>
      </c>
      <c r="G326" s="230" t="str">
        <f>+G303</f>
        <v>CINEPORTO</v>
      </c>
      <c r="H326" s="107" t="s">
        <v>565</v>
      </c>
      <c r="I326" s="107" t="s">
        <v>460</v>
      </c>
      <c r="J326" s="102"/>
      <c r="K326" s="102"/>
      <c r="L326" s="102"/>
      <c r="M326" s="102"/>
      <c r="N326" s="102"/>
      <c r="O326" s="102"/>
      <c r="P326" s="102"/>
    </row>
    <row r="327" spans="2:16" x14ac:dyDescent="0.25">
      <c r="B327" s="146">
        <v>12</v>
      </c>
      <c r="C327" s="235">
        <v>43966</v>
      </c>
      <c r="D327" s="146" t="s">
        <v>219</v>
      </c>
      <c r="E327" s="261" t="s">
        <v>220</v>
      </c>
      <c r="F327" s="234" t="s">
        <v>559</v>
      </c>
      <c r="G327" s="234" t="s">
        <v>285</v>
      </c>
      <c r="H327" s="128" t="s">
        <v>838</v>
      </c>
      <c r="I327" s="128" t="s">
        <v>560</v>
      </c>
      <c r="J327" s="102"/>
      <c r="K327" s="102"/>
      <c r="L327" s="102"/>
      <c r="M327" s="102"/>
      <c r="N327" s="102"/>
      <c r="O327" s="102"/>
      <c r="P327" s="102"/>
    </row>
    <row r="328" spans="2:16" x14ac:dyDescent="0.25">
      <c r="B328" s="105">
        <v>13</v>
      </c>
      <c r="C328" s="112">
        <v>43969</v>
      </c>
      <c r="D328" s="105" t="str">
        <f>+D327</f>
        <v>GEMMA</v>
      </c>
      <c r="E328" s="130" t="str">
        <f>+E327</f>
        <v>RUP POC</v>
      </c>
      <c r="F328" s="227" t="str">
        <f>$F$279</f>
        <v>Z5D27112F0</v>
      </c>
      <c r="G328" s="230" t="str">
        <f>+G303</f>
        <v>CINEPORTO</v>
      </c>
      <c r="H328" s="107" t="s">
        <v>471</v>
      </c>
      <c r="I328" s="107" t="s">
        <v>358</v>
      </c>
    </row>
    <row r="329" spans="2:16" x14ac:dyDescent="0.25">
      <c r="B329" s="105">
        <v>14</v>
      </c>
      <c r="C329" s="105"/>
      <c r="D329" s="105"/>
      <c r="E329" s="105"/>
      <c r="F329" s="107"/>
      <c r="G329" s="227"/>
      <c r="H329" s="107"/>
      <c r="I329" s="107"/>
    </row>
    <row r="330" spans="2:16" x14ac:dyDescent="0.25">
      <c r="B330" s="132">
        <v>15</v>
      </c>
      <c r="C330" s="134">
        <v>43985</v>
      </c>
      <c r="D330" s="132" t="s">
        <v>219</v>
      </c>
      <c r="E330" s="132" t="s">
        <v>220</v>
      </c>
      <c r="F330" s="135" t="s">
        <v>564</v>
      </c>
      <c r="G330" s="135" t="str">
        <f>+G324</f>
        <v>PROMOZIONE TURISTICA I</v>
      </c>
      <c r="H330" s="135" t="s">
        <v>840</v>
      </c>
      <c r="I330" s="107" t="s">
        <v>558</v>
      </c>
    </row>
    <row r="331" spans="2:16" x14ac:dyDescent="0.25">
      <c r="B331" s="105">
        <v>16</v>
      </c>
      <c r="C331" s="105"/>
      <c r="D331" s="105"/>
      <c r="E331" s="105"/>
      <c r="F331" s="107"/>
      <c r="G331" s="107"/>
      <c r="H331" s="107"/>
      <c r="I331" s="107"/>
    </row>
    <row r="332" spans="2:16" x14ac:dyDescent="0.25">
      <c r="B332" s="205">
        <v>17</v>
      </c>
      <c r="C332" s="207">
        <v>44007</v>
      </c>
      <c r="D332" s="205" t="str">
        <f>+D330</f>
        <v>GEMMA</v>
      </c>
      <c r="E332" s="205" t="str">
        <f>+E330</f>
        <v>RUP POC</v>
      </c>
      <c r="F332" s="249">
        <v>7806384</v>
      </c>
      <c r="G332" s="138" t="s">
        <v>566</v>
      </c>
      <c r="H332" s="138" t="s">
        <v>633</v>
      </c>
      <c r="I332" s="107"/>
    </row>
    <row r="333" spans="2:16" x14ac:dyDescent="0.25">
      <c r="B333" s="245">
        <v>18</v>
      </c>
      <c r="C333" s="246">
        <v>44007</v>
      </c>
      <c r="D333" s="245" t="str">
        <f>+D332</f>
        <v>GEMMA</v>
      </c>
      <c r="E333" s="245" t="str">
        <f>+E332</f>
        <v>RUP POC</v>
      </c>
      <c r="F333" s="152" t="s">
        <v>567</v>
      </c>
      <c r="G333" s="152" t="s">
        <v>568</v>
      </c>
      <c r="H333" s="152" t="s">
        <v>624</v>
      </c>
      <c r="I333" s="107"/>
    </row>
    <row r="334" spans="2:16" x14ac:dyDescent="0.25">
      <c r="B334" s="105">
        <v>19</v>
      </c>
      <c r="C334" s="112">
        <v>44018</v>
      </c>
      <c r="D334" s="105" t="s">
        <v>277</v>
      </c>
      <c r="E334" s="105" t="s">
        <v>222</v>
      </c>
      <c r="F334" s="231"/>
      <c r="G334" s="107" t="s">
        <v>537</v>
      </c>
      <c r="H334" s="107" t="s">
        <v>583</v>
      </c>
      <c r="I334" s="107" t="s">
        <v>584</v>
      </c>
    </row>
    <row r="335" spans="2:16" x14ac:dyDescent="0.25">
      <c r="B335" s="105">
        <v>20</v>
      </c>
      <c r="C335" s="112">
        <v>44026</v>
      </c>
      <c r="D335" s="105" t="s">
        <v>219</v>
      </c>
      <c r="E335" s="105" t="s">
        <v>1</v>
      </c>
      <c r="F335" s="231"/>
      <c r="G335" s="107" t="str">
        <f>+G322</f>
        <v>ORDINARIO 2020</v>
      </c>
      <c r="H335" s="107" t="s">
        <v>569</v>
      </c>
      <c r="I335" s="107" t="s">
        <v>570</v>
      </c>
    </row>
    <row r="336" spans="2:16" x14ac:dyDescent="0.25">
      <c r="B336" s="105">
        <v>21</v>
      </c>
      <c r="C336" s="105"/>
      <c r="D336" s="105"/>
      <c r="E336" s="105"/>
      <c r="F336" s="228"/>
      <c r="G336" s="107"/>
      <c r="H336" s="107"/>
      <c r="I336" s="107"/>
    </row>
    <row r="337" spans="2:9" x14ac:dyDescent="0.25">
      <c r="B337" s="105">
        <v>22</v>
      </c>
      <c r="C337" s="112">
        <v>44035</v>
      </c>
      <c r="D337" s="105" t="str">
        <f>+D335</f>
        <v>GEMMA</v>
      </c>
      <c r="E337" s="105" t="str">
        <f>+E333</f>
        <v>RUP POC</v>
      </c>
      <c r="F337" s="107" t="s">
        <v>576</v>
      </c>
      <c r="G337" s="230" t="str">
        <f>+G328</f>
        <v>CINEPORTO</v>
      </c>
      <c r="H337" s="107" t="s">
        <v>574</v>
      </c>
      <c r="I337" s="101"/>
    </row>
    <row r="338" spans="2:9" x14ac:dyDescent="0.25">
      <c r="B338" s="132">
        <v>23</v>
      </c>
      <c r="C338" s="134">
        <v>44039</v>
      </c>
      <c r="D338" s="132" t="s">
        <v>219</v>
      </c>
      <c r="E338" s="132" t="str">
        <f>+E337</f>
        <v>RUP POC</v>
      </c>
      <c r="F338" s="135" t="s">
        <v>596</v>
      </c>
      <c r="G338" s="236" t="str">
        <f>+G330</f>
        <v>PROMOZIONE TURISTICA I</v>
      </c>
      <c r="H338" s="135" t="s">
        <v>597</v>
      </c>
      <c r="I338" s="107" t="s">
        <v>598</v>
      </c>
    </row>
    <row r="339" spans="2:9" x14ac:dyDescent="0.25">
      <c r="B339" s="105">
        <v>24</v>
      </c>
      <c r="C339" s="112">
        <v>44042</v>
      </c>
      <c r="D339" s="105" t="str">
        <f>+D337</f>
        <v>GEMMA</v>
      </c>
      <c r="E339" s="105" t="str">
        <f>+E335</f>
        <v>DIRETTORE</v>
      </c>
      <c r="F339" s="232" t="s">
        <v>573</v>
      </c>
      <c r="G339" s="107" t="str">
        <f>+G335</f>
        <v>ORDINARIO 2020</v>
      </c>
      <c r="H339" s="107" t="s">
        <v>613</v>
      </c>
      <c r="I339" s="101" t="s">
        <v>572</v>
      </c>
    </row>
    <row r="340" spans="2:9" x14ac:dyDescent="0.25">
      <c r="B340" s="105">
        <v>25</v>
      </c>
      <c r="C340" s="233">
        <v>44046</v>
      </c>
      <c r="D340" s="105" t="s">
        <v>219</v>
      </c>
      <c r="E340" s="105" t="str">
        <f>+E337</f>
        <v>RUP POC</v>
      </c>
      <c r="F340" s="107" t="str">
        <f>+F337</f>
        <v>7832458 - 8385846B07</v>
      </c>
      <c r="G340" s="230" t="str">
        <f>+G337</f>
        <v>CINEPORTO</v>
      </c>
      <c r="H340" s="107" t="s">
        <v>571</v>
      </c>
      <c r="I340" s="107" t="s">
        <v>575</v>
      </c>
    </row>
    <row r="341" spans="2:9" x14ac:dyDescent="0.25">
      <c r="B341" s="105">
        <v>26</v>
      </c>
      <c r="C341" s="112">
        <v>44069</v>
      </c>
      <c r="D341" s="105" t="s">
        <v>277</v>
      </c>
      <c r="E341" s="105" t="s">
        <v>222</v>
      </c>
      <c r="F341" s="107"/>
      <c r="G341" s="107" t="str">
        <f>+G339</f>
        <v>ORDINARIO 2020</v>
      </c>
      <c r="H341" s="107" t="s">
        <v>577</v>
      </c>
      <c r="I341" s="107" t="s">
        <v>578</v>
      </c>
    </row>
    <row r="342" spans="2:9" x14ac:dyDescent="0.25">
      <c r="B342" s="105">
        <v>27</v>
      </c>
      <c r="C342" s="112">
        <v>44069</v>
      </c>
      <c r="D342" s="105" t="s">
        <v>219</v>
      </c>
      <c r="E342" s="105" t="s">
        <v>1</v>
      </c>
      <c r="F342" s="107" t="s">
        <v>581</v>
      </c>
      <c r="G342" s="107" t="str">
        <f>+G341</f>
        <v>ORDINARIO 2020</v>
      </c>
      <c r="H342" s="107" t="s">
        <v>579</v>
      </c>
      <c r="I342" s="101"/>
    </row>
    <row r="343" spans="2:9" x14ac:dyDescent="0.25">
      <c r="B343" s="146">
        <v>28</v>
      </c>
      <c r="C343" s="235">
        <v>44070</v>
      </c>
      <c r="D343" s="146" t="s">
        <v>219</v>
      </c>
      <c r="E343" s="146" t="str">
        <f>+E340</f>
        <v>RUP POC</v>
      </c>
      <c r="F343" s="128" t="s">
        <v>582</v>
      </c>
      <c r="G343" s="128" t="s">
        <v>580</v>
      </c>
      <c r="H343" s="128" t="str">
        <f>+H330</f>
        <v>nomina membri esterni commissione valutazione</v>
      </c>
      <c r="I343" s="128" t="str">
        <f>+I330</f>
        <v>NOBILE - BILDESHEIM</v>
      </c>
    </row>
    <row r="344" spans="2:9" x14ac:dyDescent="0.25">
      <c r="B344" s="132">
        <v>29</v>
      </c>
      <c r="C344" s="134">
        <v>44088</v>
      </c>
      <c r="D344" s="132" t="str">
        <f>+D343</f>
        <v>GEMMA</v>
      </c>
      <c r="E344" s="132" t="str">
        <f>+E343</f>
        <v>RUP POC</v>
      </c>
      <c r="F344" s="135" t="s">
        <v>599</v>
      </c>
      <c r="G344" s="236" t="str">
        <f>+G338</f>
        <v>PROMOZIONE TURISTICA I</v>
      </c>
      <c r="H344" s="135" t="s">
        <v>600</v>
      </c>
      <c r="I344" s="108" t="s">
        <v>601</v>
      </c>
    </row>
    <row r="345" spans="2:9" x14ac:dyDescent="0.25">
      <c r="B345" s="105">
        <v>30</v>
      </c>
      <c r="C345" s="112">
        <v>44089</v>
      </c>
      <c r="D345" s="105" t="s">
        <v>219</v>
      </c>
      <c r="E345" s="105" t="str">
        <f>+E342</f>
        <v>DIRETTORE</v>
      </c>
      <c r="F345" s="107" t="s">
        <v>585</v>
      </c>
      <c r="G345" s="107" t="str">
        <f>+G342</f>
        <v>ORDINARIO 2020</v>
      </c>
      <c r="H345" s="107" t="s">
        <v>586</v>
      </c>
      <c r="I345" s="108" t="s">
        <v>587</v>
      </c>
    </row>
    <row r="346" spans="2:9" x14ac:dyDescent="0.25">
      <c r="B346" s="146">
        <v>31</v>
      </c>
      <c r="C346" s="235">
        <v>44099</v>
      </c>
      <c r="D346" s="146" t="s">
        <v>219</v>
      </c>
      <c r="E346" s="146" t="str">
        <f>+E343</f>
        <v>RUP POC</v>
      </c>
      <c r="F346" s="128" t="s">
        <v>592</v>
      </c>
      <c r="G346" s="128" t="str">
        <f>+G332</f>
        <v>POC 2020 - linea 5</v>
      </c>
      <c r="H346" s="128" t="s">
        <v>841</v>
      </c>
      <c r="I346" s="262" t="s">
        <v>593</v>
      </c>
    </row>
    <row r="347" spans="2:9" x14ac:dyDescent="0.25">
      <c r="B347" s="105">
        <v>32</v>
      </c>
      <c r="C347" s="112">
        <v>44099</v>
      </c>
      <c r="D347" s="105" t="str">
        <f>+D346</f>
        <v>GEMMA</v>
      </c>
      <c r="E347" s="105" t="str">
        <f>+E345</f>
        <v>DIRETTORE</v>
      </c>
      <c r="F347" s="107" t="str">
        <f>+F342</f>
        <v>ZC02E123AA</v>
      </c>
      <c r="G347" s="107" t="str">
        <f>+G345</f>
        <v>ORDINARIO 2020</v>
      </c>
      <c r="H347" s="107" t="s">
        <v>594</v>
      </c>
      <c r="I347" s="108" t="s">
        <v>595</v>
      </c>
    </row>
    <row r="348" spans="2:9" x14ac:dyDescent="0.25">
      <c r="B348" s="105">
        <v>33</v>
      </c>
      <c r="C348" s="112">
        <v>44104</v>
      </c>
      <c r="D348" s="105" t="s">
        <v>219</v>
      </c>
      <c r="E348" s="105" t="str">
        <f>+E347</f>
        <v>DIRETTORE</v>
      </c>
      <c r="F348" s="107" t="s">
        <v>603</v>
      </c>
      <c r="G348" s="107" t="str">
        <f>+G347</f>
        <v>ORDINARIO 2020</v>
      </c>
      <c r="H348" s="107" t="s">
        <v>602</v>
      </c>
      <c r="I348" s="200"/>
    </row>
    <row r="349" spans="2:9" x14ac:dyDescent="0.25">
      <c r="B349" s="105">
        <v>34</v>
      </c>
      <c r="C349" s="112">
        <v>44109</v>
      </c>
      <c r="D349" s="105" t="s">
        <v>219</v>
      </c>
      <c r="E349" s="105" t="str">
        <f>+E346</f>
        <v>RUP POC</v>
      </c>
      <c r="F349" s="107" t="s">
        <v>605</v>
      </c>
      <c r="G349" s="152" t="s">
        <v>580</v>
      </c>
      <c r="H349" s="107" t="s">
        <v>604</v>
      </c>
      <c r="I349" s="275" t="s">
        <v>606</v>
      </c>
    </row>
    <row r="350" spans="2:9" x14ac:dyDescent="0.25">
      <c r="B350" s="105">
        <v>35</v>
      </c>
      <c r="C350" s="112">
        <v>44110</v>
      </c>
      <c r="D350" s="105" t="s">
        <v>219</v>
      </c>
      <c r="E350" s="105" t="str">
        <f>+E349</f>
        <v>RUP POC</v>
      </c>
      <c r="F350" s="107" t="s">
        <v>607</v>
      </c>
      <c r="G350" s="107" t="s">
        <v>608</v>
      </c>
      <c r="H350" s="107" t="s">
        <v>609</v>
      </c>
      <c r="I350" s="200"/>
    </row>
    <row r="351" spans="2:9" x14ac:dyDescent="0.25">
      <c r="B351" s="263">
        <v>36</v>
      </c>
      <c r="C351" s="264">
        <v>44116</v>
      </c>
      <c r="D351" s="263" t="s">
        <v>219</v>
      </c>
      <c r="E351" s="263" t="str">
        <f>+E350</f>
        <v>RUP POC</v>
      </c>
      <c r="F351" s="265" t="str">
        <f>+F350</f>
        <v>ZF72EA3A6F</v>
      </c>
      <c r="G351" s="265" t="str">
        <f>+G350</f>
        <v>POC 2020 - linea 1</v>
      </c>
      <c r="H351" s="265" t="s">
        <v>610</v>
      </c>
      <c r="I351" s="266" t="s">
        <v>519</v>
      </c>
    </row>
    <row r="352" spans="2:9" x14ac:dyDescent="0.25">
      <c r="B352" s="105">
        <v>37</v>
      </c>
      <c r="C352" s="112">
        <f>+C351</f>
        <v>44116</v>
      </c>
      <c r="D352" s="105" t="str">
        <f>+D351</f>
        <v>GEMMA</v>
      </c>
      <c r="E352" s="105" t="str">
        <f>+E348</f>
        <v>DIRETTORE</v>
      </c>
      <c r="F352" s="107" t="str">
        <f>+F348</f>
        <v>Z042E8C708</v>
      </c>
      <c r="G352" s="107" t="str">
        <f>+G348</f>
        <v>ORDINARIO 2020</v>
      </c>
      <c r="H352" s="107" t="s">
        <v>611</v>
      </c>
      <c r="I352" s="108" t="s">
        <v>612</v>
      </c>
    </row>
    <row r="353" spans="2:9" x14ac:dyDescent="0.25">
      <c r="B353" s="105">
        <v>38</v>
      </c>
      <c r="C353" s="112">
        <v>44117</v>
      </c>
      <c r="D353" s="105" t="str">
        <f>+D352</f>
        <v>GEMMA</v>
      </c>
      <c r="E353" s="105" t="str">
        <f>+E352</f>
        <v>DIRETTORE</v>
      </c>
      <c r="F353" s="107" t="str">
        <f>+F339</f>
        <v>Z0F2DDA1E4</v>
      </c>
      <c r="G353" s="107" t="str">
        <f>+G339</f>
        <v>ORDINARIO 2020</v>
      </c>
      <c r="H353" s="107" t="s">
        <v>614</v>
      </c>
      <c r="I353" s="108" t="s">
        <v>572</v>
      </c>
    </row>
    <row r="354" spans="2:9" x14ac:dyDescent="0.25">
      <c r="B354" s="146">
        <v>39</v>
      </c>
      <c r="C354" s="235">
        <v>44123</v>
      </c>
      <c r="D354" s="146" t="s">
        <v>219</v>
      </c>
      <c r="E354" s="146" t="s">
        <v>1</v>
      </c>
      <c r="F354" s="128" t="s">
        <v>616</v>
      </c>
      <c r="G354" s="128" t="s">
        <v>625</v>
      </c>
      <c r="H354" s="128" t="s">
        <v>617</v>
      </c>
      <c r="I354" s="237"/>
    </row>
    <row r="355" spans="2:9" x14ac:dyDescent="0.25">
      <c r="B355" s="105">
        <v>40</v>
      </c>
      <c r="C355" s="112">
        <v>44137</v>
      </c>
      <c r="D355" s="105" t="s">
        <v>219</v>
      </c>
      <c r="E355" s="105" t="s">
        <v>1</v>
      </c>
      <c r="F355" s="101"/>
      <c r="G355" s="101"/>
      <c r="H355" s="107" t="s">
        <v>618</v>
      </c>
      <c r="I355" s="237"/>
    </row>
    <row r="356" spans="2:9" x14ac:dyDescent="0.25">
      <c r="B356" s="291" t="s">
        <v>704</v>
      </c>
      <c r="C356" s="235">
        <v>44138</v>
      </c>
      <c r="D356" s="146" t="s">
        <v>219</v>
      </c>
      <c r="E356" s="146" t="s">
        <v>220</v>
      </c>
      <c r="F356" s="128" t="s">
        <v>707</v>
      </c>
      <c r="G356" s="128" t="str">
        <f>+G346</f>
        <v>POC 2020 - linea 5</v>
      </c>
      <c r="H356" s="128" t="s">
        <v>710</v>
      </c>
      <c r="I356" s="262" t="s">
        <v>796</v>
      </c>
    </row>
    <row r="357" spans="2:9" x14ac:dyDescent="0.25">
      <c r="B357" s="256" t="s">
        <v>705</v>
      </c>
      <c r="C357" s="112">
        <f>+C356</f>
        <v>44138</v>
      </c>
      <c r="D357" s="105" t="s">
        <v>219</v>
      </c>
      <c r="E357" s="105" t="s">
        <v>220</v>
      </c>
      <c r="F357" s="107" t="s">
        <v>708</v>
      </c>
      <c r="G357" s="107" t="str">
        <f>+G356</f>
        <v>POC 2020 - linea 5</v>
      </c>
      <c r="H357" s="107" t="str">
        <f>+H356</f>
        <v>AGGIUDICAZIONE BANDO SVILUPPO SCENEGGIATURE SEZIONE LUNGOMETRAGGI</v>
      </c>
      <c r="I357" s="108" t="s">
        <v>713</v>
      </c>
    </row>
    <row r="358" spans="2:9" x14ac:dyDescent="0.25">
      <c r="B358" s="256" t="s">
        <v>706</v>
      </c>
      <c r="C358" s="112">
        <f>+C357</f>
        <v>44138</v>
      </c>
      <c r="D358" s="105" t="s">
        <v>219</v>
      </c>
      <c r="E358" s="105" t="s">
        <v>220</v>
      </c>
      <c r="F358" s="107" t="s">
        <v>709</v>
      </c>
      <c r="G358" s="107" t="str">
        <f>+G357</f>
        <v>POC 2020 - linea 5</v>
      </c>
      <c r="H358" s="107" t="s">
        <v>711</v>
      </c>
      <c r="I358" s="108" t="s">
        <v>714</v>
      </c>
    </row>
    <row r="359" spans="2:9" x14ac:dyDescent="0.25">
      <c r="B359" s="105">
        <v>42</v>
      </c>
      <c r="C359" s="112">
        <v>44160</v>
      </c>
      <c r="D359" s="105" t="s">
        <v>219</v>
      </c>
      <c r="E359" s="105" t="s">
        <v>1</v>
      </c>
      <c r="F359" s="107" t="s">
        <v>622</v>
      </c>
      <c r="G359" s="107" t="str">
        <f>+G353</f>
        <v>ORDINARIO 2020</v>
      </c>
      <c r="H359" s="107" t="s">
        <v>619</v>
      </c>
      <c r="I359" s="200"/>
    </row>
    <row r="360" spans="2:9" x14ac:dyDescent="0.25">
      <c r="B360" s="105">
        <v>43</v>
      </c>
      <c r="C360" s="112">
        <v>44166</v>
      </c>
      <c r="D360" s="105" t="s">
        <v>219</v>
      </c>
      <c r="E360" s="105" t="s">
        <v>1</v>
      </c>
      <c r="F360" s="107" t="s">
        <v>622</v>
      </c>
      <c r="G360" s="107" t="str">
        <f>+G359</f>
        <v>ORDINARIO 2020</v>
      </c>
      <c r="H360" s="107" t="s">
        <v>620</v>
      </c>
      <c r="I360" s="108" t="s">
        <v>621</v>
      </c>
    </row>
    <row r="361" spans="2:9" x14ac:dyDescent="0.25">
      <c r="B361" s="105">
        <v>44</v>
      </c>
      <c r="C361" s="112">
        <v>44175</v>
      </c>
      <c r="D361" s="105" t="s">
        <v>219</v>
      </c>
      <c r="E361" s="105" t="s">
        <v>1</v>
      </c>
      <c r="F361" s="107" t="s">
        <v>623</v>
      </c>
      <c r="G361" s="107" t="str">
        <f>+G354</f>
        <v>LEGGE 2020 - ALL. B</v>
      </c>
      <c r="H361" s="107" t="s">
        <v>629</v>
      </c>
      <c r="I361" s="200"/>
    </row>
    <row r="362" spans="2:9" x14ac:dyDescent="0.25">
      <c r="B362" s="105">
        <v>45</v>
      </c>
      <c r="C362" s="112">
        <v>44183</v>
      </c>
      <c r="D362" s="105" t="s">
        <v>219</v>
      </c>
      <c r="E362" s="105" t="s">
        <v>1</v>
      </c>
      <c r="F362" s="152" t="s">
        <v>567</v>
      </c>
      <c r="G362" s="152" t="s">
        <v>568</v>
      </c>
      <c r="H362" s="152" t="s">
        <v>626</v>
      </c>
      <c r="I362" s="108" t="s">
        <v>627</v>
      </c>
    </row>
    <row r="363" spans="2:9" x14ac:dyDescent="0.25">
      <c r="B363" s="105">
        <v>46</v>
      </c>
      <c r="C363" s="112">
        <v>44187</v>
      </c>
      <c r="D363" s="105" t="s">
        <v>219</v>
      </c>
      <c r="E363" s="105" t="s">
        <v>1</v>
      </c>
      <c r="F363" s="308" t="str">
        <f>+F361</f>
        <v>Z8E2FB6507</v>
      </c>
      <c r="G363" s="308" t="str">
        <f>+G361</f>
        <v>LEGGE 2020 - ALL. B</v>
      </c>
      <c r="H363" s="308" t="s">
        <v>628</v>
      </c>
      <c r="I363" s="309" t="s">
        <v>630</v>
      </c>
    </row>
    <row r="364" spans="2:9" x14ac:dyDescent="0.25">
      <c r="B364" s="105">
        <v>47</v>
      </c>
      <c r="C364" s="112">
        <v>44188</v>
      </c>
      <c r="D364" s="105"/>
      <c r="E364" s="105"/>
      <c r="F364" s="107"/>
      <c r="G364" s="107"/>
      <c r="H364" s="107"/>
      <c r="I364" s="108"/>
    </row>
    <row r="365" spans="2:9" x14ac:dyDescent="0.25">
      <c r="B365" s="105">
        <v>48</v>
      </c>
      <c r="C365" s="112">
        <v>44193</v>
      </c>
      <c r="D365" s="105" t="s">
        <v>219</v>
      </c>
      <c r="E365" s="105" t="s">
        <v>1</v>
      </c>
      <c r="F365" s="107"/>
      <c r="G365" s="107" t="str">
        <f>+G366</f>
        <v>LEGGE 2020 - ALL. B</v>
      </c>
      <c r="H365" s="107" t="s">
        <v>634</v>
      </c>
      <c r="I365" s="108" t="s">
        <v>635</v>
      </c>
    </row>
    <row r="366" spans="2:9" x14ac:dyDescent="0.25">
      <c r="B366" s="146">
        <v>49</v>
      </c>
      <c r="C366" s="235">
        <v>44195</v>
      </c>
      <c r="D366" s="146" t="s">
        <v>219</v>
      </c>
      <c r="E366" s="146" t="s">
        <v>1</v>
      </c>
      <c r="F366" s="128" t="str">
        <f>+F354</f>
        <v>Z382ED3AA0</v>
      </c>
      <c r="G366" s="128" t="str">
        <f>+G354</f>
        <v>LEGGE 2020 - ALL. B</v>
      </c>
      <c r="H366" s="128" t="s">
        <v>631</v>
      </c>
      <c r="I366" s="108" t="s">
        <v>632</v>
      </c>
    </row>
    <row r="367" spans="2:9" x14ac:dyDescent="0.25">
      <c r="B367" s="171"/>
      <c r="C367" s="233"/>
      <c r="D367" s="171"/>
      <c r="E367" s="171"/>
      <c r="F367" s="174"/>
      <c r="G367" s="174"/>
      <c r="H367" s="174"/>
      <c r="I367" s="108"/>
    </row>
    <row r="368" spans="2:9" x14ac:dyDescent="0.25">
      <c r="B368" s="171">
        <v>1</v>
      </c>
      <c r="C368" s="233">
        <v>44200</v>
      </c>
      <c r="D368" s="171" t="s">
        <v>219</v>
      </c>
      <c r="E368" s="171" t="s">
        <v>1</v>
      </c>
      <c r="F368" s="101"/>
      <c r="G368" s="174" t="s">
        <v>637</v>
      </c>
      <c r="H368" s="174" t="s">
        <v>639</v>
      </c>
      <c r="I368" s="108" t="s">
        <v>638</v>
      </c>
    </row>
    <row r="369" spans="2:9" x14ac:dyDescent="0.25">
      <c r="B369" s="171">
        <v>2</v>
      </c>
      <c r="C369" s="233">
        <f>+C368</f>
        <v>44200</v>
      </c>
      <c r="D369" s="171" t="s">
        <v>219</v>
      </c>
      <c r="E369" s="171" t="s">
        <v>644</v>
      </c>
      <c r="F369" s="174" t="s">
        <v>646</v>
      </c>
      <c r="G369" s="230" t="str">
        <f>+G340</f>
        <v>CINEPORTO</v>
      </c>
      <c r="H369" s="174" t="s">
        <v>719</v>
      </c>
      <c r="I369" s="200"/>
    </row>
    <row r="370" spans="2:9" x14ac:dyDescent="0.25">
      <c r="B370" s="171">
        <v>3</v>
      </c>
      <c r="C370" s="233">
        <v>44201</v>
      </c>
      <c r="D370" s="171" t="s">
        <v>219</v>
      </c>
      <c r="E370" s="171" t="s">
        <v>1</v>
      </c>
      <c r="F370" s="101"/>
      <c r="G370" s="174" t="str">
        <f>+G368</f>
        <v>ORDINARIO</v>
      </c>
      <c r="H370" s="174" t="s">
        <v>640</v>
      </c>
      <c r="I370" s="108" t="s">
        <v>641</v>
      </c>
    </row>
    <row r="371" spans="2:9" x14ac:dyDescent="0.25">
      <c r="B371" s="205">
        <v>4</v>
      </c>
      <c r="C371" s="207">
        <v>44203</v>
      </c>
      <c r="D371" s="205" t="s">
        <v>219</v>
      </c>
      <c r="E371" s="205" t="s">
        <v>1</v>
      </c>
      <c r="F371" s="138" t="s">
        <v>648</v>
      </c>
      <c r="G371" s="138" t="s">
        <v>637</v>
      </c>
      <c r="H371" s="174" t="s">
        <v>647</v>
      </c>
      <c r="I371" s="200"/>
    </row>
    <row r="372" spans="2:9" x14ac:dyDescent="0.25">
      <c r="B372" s="171">
        <v>5</v>
      </c>
      <c r="C372" s="233">
        <v>44207</v>
      </c>
      <c r="D372" s="171" t="s">
        <v>219</v>
      </c>
      <c r="E372" s="171" t="s">
        <v>644</v>
      </c>
      <c r="F372" s="174" t="s">
        <v>646</v>
      </c>
      <c r="G372" s="230" t="str">
        <f>+G369</f>
        <v>CINEPORTO</v>
      </c>
      <c r="H372" s="174" t="s">
        <v>720</v>
      </c>
      <c r="I372" s="108" t="s">
        <v>645</v>
      </c>
    </row>
    <row r="373" spans="2:9" x14ac:dyDescent="0.25">
      <c r="B373" s="171">
        <v>6</v>
      </c>
      <c r="C373" s="233"/>
      <c r="D373" s="171"/>
      <c r="E373" s="171"/>
      <c r="F373" s="174"/>
      <c r="G373" s="174"/>
      <c r="H373" s="174"/>
      <c r="I373" s="108"/>
    </row>
    <row r="374" spans="2:9" x14ac:dyDescent="0.25">
      <c r="B374" s="205">
        <v>7</v>
      </c>
      <c r="C374" s="207">
        <v>44221</v>
      </c>
      <c r="D374" s="205" t="s">
        <v>219</v>
      </c>
      <c r="E374" s="205" t="s">
        <v>1</v>
      </c>
      <c r="F374" s="138" t="str">
        <f>+F371</f>
        <v>ZC0305BD06</v>
      </c>
      <c r="G374" s="138" t="s">
        <v>637</v>
      </c>
      <c r="H374" s="138" t="s">
        <v>642</v>
      </c>
      <c r="I374" s="108" t="s">
        <v>643</v>
      </c>
    </row>
    <row r="375" spans="2:9" x14ac:dyDescent="0.25">
      <c r="B375" s="276">
        <v>8</v>
      </c>
      <c r="C375" s="246">
        <v>44222</v>
      </c>
      <c r="D375" s="246" t="s">
        <v>219</v>
      </c>
      <c r="E375" s="246" t="s">
        <v>644</v>
      </c>
      <c r="F375" s="277" t="s">
        <v>650</v>
      </c>
      <c r="G375" s="277" t="s">
        <v>551</v>
      </c>
      <c r="H375" s="277" t="s">
        <v>649</v>
      </c>
      <c r="I375" s="275" t="s">
        <v>606</v>
      </c>
    </row>
    <row r="376" spans="2:9" x14ac:dyDescent="0.25">
      <c r="B376" s="250">
        <v>9</v>
      </c>
      <c r="C376" s="233"/>
      <c r="D376" s="233"/>
      <c r="E376" s="233"/>
      <c r="F376" s="233"/>
      <c r="G376" s="233"/>
      <c r="H376" s="233"/>
      <c r="I376" s="108"/>
    </row>
    <row r="377" spans="2:9" x14ac:dyDescent="0.25">
      <c r="B377" s="250">
        <v>10</v>
      </c>
      <c r="C377" s="233">
        <v>44232</v>
      </c>
      <c r="D377" s="233" t="s">
        <v>219</v>
      </c>
      <c r="E377" s="233" t="s">
        <v>644</v>
      </c>
      <c r="F377" s="251" t="s">
        <v>651</v>
      </c>
      <c r="G377" s="270" t="str">
        <f>+G372</f>
        <v>CINEPORTO</v>
      </c>
      <c r="H377" s="251" t="s">
        <v>652</v>
      </c>
      <c r="I377" s="108"/>
    </row>
    <row r="378" spans="2:9" x14ac:dyDescent="0.25">
      <c r="B378" s="250">
        <v>11</v>
      </c>
      <c r="C378" s="233">
        <v>44242</v>
      </c>
      <c r="D378" s="233" t="s">
        <v>219</v>
      </c>
      <c r="E378" s="233" t="s">
        <v>1</v>
      </c>
      <c r="F378" s="233"/>
      <c r="G378" s="251" t="s">
        <v>637</v>
      </c>
      <c r="H378" s="251" t="s">
        <v>741</v>
      </c>
      <c r="I378" s="108" t="s">
        <v>740</v>
      </c>
    </row>
    <row r="379" spans="2:9" x14ac:dyDescent="0.25">
      <c r="B379" s="250">
        <v>12</v>
      </c>
      <c r="C379" s="233">
        <v>44253</v>
      </c>
      <c r="D379" s="233" t="s">
        <v>219</v>
      </c>
      <c r="E379" s="233" t="s">
        <v>1</v>
      </c>
      <c r="F379" s="107" t="s">
        <v>622</v>
      </c>
      <c r="G379" s="251" t="s">
        <v>637</v>
      </c>
      <c r="H379" s="251" t="s">
        <v>726</v>
      </c>
      <c r="I379" s="108" t="s">
        <v>621</v>
      </c>
    </row>
    <row r="380" spans="2:9" x14ac:dyDescent="0.25">
      <c r="B380" s="250">
        <v>13</v>
      </c>
      <c r="C380" s="233">
        <v>44256</v>
      </c>
      <c r="D380" s="233" t="s">
        <v>219</v>
      </c>
      <c r="E380" s="233" t="s">
        <v>1</v>
      </c>
      <c r="F380" s="267"/>
      <c r="G380" s="251" t="s">
        <v>637</v>
      </c>
      <c r="H380" s="251" t="s">
        <v>721</v>
      </c>
      <c r="I380" s="200"/>
    </row>
    <row r="381" spans="2:9" x14ac:dyDescent="0.25">
      <c r="B381" s="250">
        <v>14</v>
      </c>
      <c r="C381" s="233">
        <v>44258</v>
      </c>
      <c r="D381" s="233" t="s">
        <v>219</v>
      </c>
      <c r="E381" s="233" t="s">
        <v>1</v>
      </c>
      <c r="F381" s="267"/>
      <c r="G381" s="251" t="s">
        <v>637</v>
      </c>
      <c r="H381" s="251" t="s">
        <v>722</v>
      </c>
      <c r="I381" s="271" t="s">
        <v>723</v>
      </c>
    </row>
    <row r="382" spans="2:9" x14ac:dyDescent="0.25">
      <c r="B382" s="250">
        <v>15</v>
      </c>
      <c r="C382" s="233">
        <v>44260</v>
      </c>
      <c r="D382" s="233" t="s">
        <v>219</v>
      </c>
      <c r="E382" s="233" t="s">
        <v>644</v>
      </c>
      <c r="F382" s="251" t="s">
        <v>727</v>
      </c>
      <c r="G382" s="270" t="s">
        <v>725</v>
      </c>
      <c r="H382" s="251" t="s">
        <v>724</v>
      </c>
      <c r="I382" s="200"/>
    </row>
    <row r="383" spans="2:9" x14ac:dyDescent="0.25">
      <c r="B383" s="280">
        <v>16</v>
      </c>
      <c r="C383" s="207">
        <v>44264</v>
      </c>
      <c r="D383" s="207" t="s">
        <v>219</v>
      </c>
      <c r="E383" s="207" t="str">
        <f>+E382</f>
        <v>RUP</v>
      </c>
      <c r="F383" s="281" t="str">
        <f>+F382</f>
        <v>ZB230ECBFB</v>
      </c>
      <c r="G383" s="270" t="str">
        <f>+G382</f>
        <v>CINEPORTO</v>
      </c>
      <c r="H383" s="251" t="s">
        <v>728</v>
      </c>
      <c r="I383" s="271" t="s">
        <v>729</v>
      </c>
    </row>
    <row r="384" spans="2:9" x14ac:dyDescent="0.25">
      <c r="B384" s="250">
        <v>17</v>
      </c>
      <c r="C384" s="233">
        <v>44265</v>
      </c>
      <c r="D384" s="233" t="str">
        <f>+D383</f>
        <v>GEMMA</v>
      </c>
      <c r="E384" s="233" t="s">
        <v>644</v>
      </c>
      <c r="F384" s="251" t="s">
        <v>730</v>
      </c>
      <c r="G384" s="270" t="s">
        <v>725</v>
      </c>
      <c r="H384" s="251" t="s">
        <v>731</v>
      </c>
      <c r="I384" s="200"/>
    </row>
    <row r="385" spans="2:9" x14ac:dyDescent="0.25">
      <c r="B385" s="279">
        <v>18</v>
      </c>
      <c r="C385" s="233">
        <v>44270</v>
      </c>
      <c r="D385" s="233" t="s">
        <v>219</v>
      </c>
      <c r="E385" s="233" t="s">
        <v>1</v>
      </c>
      <c r="F385" s="267"/>
      <c r="G385" s="270" t="s">
        <v>725</v>
      </c>
      <c r="H385" s="251" t="s">
        <v>732</v>
      </c>
      <c r="I385" s="271" t="s">
        <v>735</v>
      </c>
    </row>
    <row r="386" spans="2:9" x14ac:dyDescent="0.25">
      <c r="B386" s="250">
        <v>19</v>
      </c>
      <c r="C386" s="233">
        <v>44270</v>
      </c>
      <c r="D386" s="233" t="s">
        <v>219</v>
      </c>
      <c r="E386" s="233" t="s">
        <v>1</v>
      </c>
      <c r="F386" s="251" t="str">
        <f>+F384</f>
        <v>Z8430F6257</v>
      </c>
      <c r="G386" s="270" t="s">
        <v>725</v>
      </c>
      <c r="H386" s="251" t="s">
        <v>733</v>
      </c>
      <c r="I386" s="271"/>
    </row>
    <row r="387" spans="2:9" x14ac:dyDescent="0.25">
      <c r="B387" s="250">
        <v>20</v>
      </c>
      <c r="C387" s="233">
        <v>44271</v>
      </c>
      <c r="D387" s="233" t="s">
        <v>219</v>
      </c>
      <c r="E387" s="233" t="s">
        <v>644</v>
      </c>
      <c r="F387" s="267"/>
      <c r="G387" s="270" t="s">
        <v>725</v>
      </c>
      <c r="H387" s="251" t="s">
        <v>734</v>
      </c>
      <c r="I387" s="271"/>
    </row>
    <row r="388" spans="2:9" x14ac:dyDescent="0.25">
      <c r="B388" s="250">
        <v>21</v>
      </c>
      <c r="C388" s="233"/>
      <c r="D388" s="233"/>
      <c r="E388" s="233"/>
      <c r="F388" s="233"/>
      <c r="G388" s="251"/>
      <c r="H388" s="233"/>
      <c r="I388" s="271"/>
    </row>
    <row r="389" spans="2:9" x14ac:dyDescent="0.25">
      <c r="B389" s="279">
        <v>22</v>
      </c>
      <c r="C389" s="233">
        <v>44305</v>
      </c>
      <c r="D389" s="233" t="s">
        <v>219</v>
      </c>
      <c r="E389" s="233" t="s">
        <v>644</v>
      </c>
      <c r="F389" s="233"/>
      <c r="G389" s="270" t="str">
        <f>+G387</f>
        <v>CINEPORTO</v>
      </c>
      <c r="H389" s="251" t="s">
        <v>738</v>
      </c>
      <c r="I389" s="274"/>
    </row>
    <row r="390" spans="2:9" x14ac:dyDescent="0.25">
      <c r="B390" s="279">
        <v>23</v>
      </c>
      <c r="C390" s="233">
        <v>44305</v>
      </c>
      <c r="D390" s="233" t="s">
        <v>219</v>
      </c>
      <c r="E390" s="233" t="s">
        <v>644</v>
      </c>
      <c r="F390" s="251" t="str">
        <f>+F386</f>
        <v>Z8430F6257</v>
      </c>
      <c r="G390" s="270" t="str">
        <f>+G387</f>
        <v>CINEPORTO</v>
      </c>
      <c r="H390" s="251" t="s">
        <v>736</v>
      </c>
      <c r="I390" s="271" t="s">
        <v>737</v>
      </c>
    </row>
    <row r="391" spans="2:9" x14ac:dyDescent="0.25">
      <c r="B391" s="250">
        <v>24</v>
      </c>
      <c r="C391" s="233"/>
      <c r="D391" s="250"/>
      <c r="E391" s="250"/>
      <c r="F391" s="250"/>
      <c r="G391" s="250"/>
      <c r="H391" s="250"/>
      <c r="I391" s="271"/>
    </row>
    <row r="392" spans="2:9" x14ac:dyDescent="0.25">
      <c r="B392" s="250">
        <v>25</v>
      </c>
      <c r="C392" s="233">
        <v>44312</v>
      </c>
      <c r="D392" s="250" t="s">
        <v>219</v>
      </c>
      <c r="E392" s="250" t="s">
        <v>1</v>
      </c>
      <c r="F392" s="250"/>
      <c r="G392" s="271" t="s">
        <v>752</v>
      </c>
      <c r="H392" s="271" t="s">
        <v>739</v>
      </c>
      <c r="I392" s="271"/>
    </row>
    <row r="393" spans="2:9" x14ac:dyDescent="0.25">
      <c r="B393" s="250">
        <v>26</v>
      </c>
      <c r="C393" s="233"/>
      <c r="D393" s="250"/>
      <c r="E393" s="250"/>
      <c r="F393" s="250"/>
      <c r="G393" s="250"/>
      <c r="H393" s="250"/>
      <c r="I393" s="271"/>
    </row>
    <row r="394" spans="2:9" x14ac:dyDescent="0.25">
      <c r="B394" s="250">
        <v>27</v>
      </c>
      <c r="C394" s="233">
        <v>44356</v>
      </c>
      <c r="D394" s="250" t="s">
        <v>219</v>
      </c>
      <c r="E394" s="250" t="s">
        <v>1</v>
      </c>
      <c r="F394" s="250"/>
      <c r="G394" s="250" t="s">
        <v>637</v>
      </c>
      <c r="H394" s="251" t="s">
        <v>763</v>
      </c>
      <c r="I394" s="271" t="s">
        <v>740</v>
      </c>
    </row>
    <row r="395" spans="2:9" x14ac:dyDescent="0.25">
      <c r="B395" s="250">
        <v>28</v>
      </c>
      <c r="C395" s="233">
        <v>44357</v>
      </c>
      <c r="D395" s="250" t="s">
        <v>219</v>
      </c>
      <c r="E395" s="250" t="s">
        <v>1</v>
      </c>
      <c r="F395" s="250"/>
      <c r="G395" s="271" t="str">
        <f>+G392</f>
        <v>LEGGE CINEMA - PIANO CINEMA</v>
      </c>
      <c r="H395" s="271" t="s">
        <v>742</v>
      </c>
      <c r="I395" s="274"/>
    </row>
    <row r="396" spans="2:9" x14ac:dyDescent="0.25">
      <c r="B396" s="250">
        <v>29</v>
      </c>
      <c r="C396" s="233">
        <v>44365</v>
      </c>
      <c r="D396" s="250" t="s">
        <v>219</v>
      </c>
      <c r="E396" s="250" t="str">
        <f>+E395</f>
        <v>DIRETTORE</v>
      </c>
      <c r="F396" s="250"/>
      <c r="G396" s="271" t="str">
        <f>+G395</f>
        <v>LEGGE CINEMA - PIANO CINEMA</v>
      </c>
      <c r="H396" s="271" t="s">
        <v>744</v>
      </c>
      <c r="I396" s="271" t="s">
        <v>751</v>
      </c>
    </row>
    <row r="397" spans="2:9" x14ac:dyDescent="0.25">
      <c r="B397" s="250">
        <v>30</v>
      </c>
      <c r="C397" s="233">
        <f>+C396</f>
        <v>44365</v>
      </c>
      <c r="D397" s="250" t="s">
        <v>219</v>
      </c>
      <c r="E397" s="250" t="s">
        <v>1</v>
      </c>
      <c r="F397" s="250"/>
      <c r="G397" s="272"/>
      <c r="H397" s="271" t="s">
        <v>753</v>
      </c>
      <c r="I397" s="272"/>
    </row>
    <row r="398" spans="2:9" x14ac:dyDescent="0.25">
      <c r="B398" s="250">
        <v>31</v>
      </c>
      <c r="C398" s="233">
        <v>44372</v>
      </c>
      <c r="D398" s="250" t="s">
        <v>219</v>
      </c>
      <c r="E398" s="250" t="s">
        <v>1</v>
      </c>
      <c r="F398" s="250"/>
      <c r="G398" s="271" t="str">
        <f>+G396</f>
        <v>LEGGE CINEMA - PIANO CINEMA</v>
      </c>
      <c r="H398" s="271" t="s">
        <v>749</v>
      </c>
      <c r="I398" s="271" t="s">
        <v>750</v>
      </c>
    </row>
    <row r="399" spans="2:9" x14ac:dyDescent="0.25">
      <c r="B399" s="250">
        <v>32</v>
      </c>
      <c r="C399" s="233">
        <v>44376</v>
      </c>
      <c r="D399" s="250" t="s">
        <v>219</v>
      </c>
      <c r="E399" s="250" t="s">
        <v>1</v>
      </c>
      <c r="F399" s="271" t="s">
        <v>754</v>
      </c>
      <c r="G399" s="271" t="str">
        <f>+G398</f>
        <v>LEGGE CINEMA - PIANO CINEMA</v>
      </c>
      <c r="H399" s="271" t="s">
        <v>768</v>
      </c>
      <c r="I399" s="271" t="str">
        <f>+I374</f>
        <v>LINO DI SANTO</v>
      </c>
    </row>
    <row r="400" spans="2:9" x14ac:dyDescent="0.25">
      <c r="B400" s="250">
        <v>33</v>
      </c>
      <c r="C400" s="233">
        <v>44379</v>
      </c>
      <c r="D400" s="250" t="s">
        <v>219</v>
      </c>
      <c r="E400" s="250" t="s">
        <v>1</v>
      </c>
      <c r="F400" s="250"/>
      <c r="G400" s="271" t="str">
        <f>+G399</f>
        <v>LEGGE CINEMA - PIANO CINEMA</v>
      </c>
      <c r="H400" s="271" t="s">
        <v>755</v>
      </c>
      <c r="I400" s="271" t="s">
        <v>756</v>
      </c>
    </row>
    <row r="401" spans="2:16" x14ac:dyDescent="0.25">
      <c r="B401" s="250">
        <v>34</v>
      </c>
      <c r="C401" s="233">
        <v>44384</v>
      </c>
      <c r="D401" s="250" t="s">
        <v>219</v>
      </c>
      <c r="E401" s="250" t="s">
        <v>644</v>
      </c>
      <c r="F401" s="271" t="str">
        <f>+F377</f>
        <v>8620413DD6</v>
      </c>
      <c r="G401" s="283" t="str">
        <f>+G389</f>
        <v>CINEPORTO</v>
      </c>
      <c r="H401" s="271" t="s">
        <v>757</v>
      </c>
      <c r="I401" s="271" t="s">
        <v>764</v>
      </c>
    </row>
    <row r="402" spans="2:16" x14ac:dyDescent="0.25">
      <c r="B402" s="250">
        <v>35</v>
      </c>
      <c r="C402" s="233">
        <v>44385</v>
      </c>
      <c r="D402" s="250" t="s">
        <v>219</v>
      </c>
      <c r="E402" s="250" t="str">
        <f>+E400</f>
        <v>DIRETTORE</v>
      </c>
      <c r="F402" s="250"/>
      <c r="G402" s="250" t="s">
        <v>759</v>
      </c>
      <c r="H402" s="271" t="s">
        <v>760</v>
      </c>
      <c r="I402" s="274"/>
    </row>
    <row r="403" spans="2:16" x14ac:dyDescent="0.25">
      <c r="B403" s="250">
        <v>36</v>
      </c>
      <c r="C403" s="233"/>
      <c r="D403" s="250"/>
      <c r="E403" s="250"/>
      <c r="F403" s="250"/>
      <c r="G403" s="250"/>
      <c r="H403" s="271"/>
      <c r="I403" s="271"/>
    </row>
    <row r="404" spans="2:16" x14ac:dyDescent="0.25">
      <c r="B404" s="250">
        <v>37</v>
      </c>
      <c r="C404" s="233">
        <v>44440</v>
      </c>
      <c r="D404" s="250" t="s">
        <v>219</v>
      </c>
      <c r="E404" s="250" t="s">
        <v>644</v>
      </c>
      <c r="F404" s="271" t="s">
        <v>758</v>
      </c>
      <c r="G404" s="283" t="str">
        <f>+G383</f>
        <v>CINEPORTO</v>
      </c>
      <c r="H404" s="271" t="str">
        <f>+H383</f>
        <v>AFFIDAMENTO incarico SUPPORTO AMMINISTRATIVO GARA PE + LAVORI DISTRETTO</v>
      </c>
      <c r="I404" s="271" t="str">
        <f>+I383</f>
        <v>AVV. GIANCARLO SORRENTINO</v>
      </c>
    </row>
    <row r="405" spans="2:16" x14ac:dyDescent="0.25">
      <c r="B405" s="250">
        <v>38</v>
      </c>
      <c r="C405" s="233">
        <v>44445</v>
      </c>
      <c r="D405" s="250" t="s">
        <v>219</v>
      </c>
      <c r="E405" s="250" t="s">
        <v>1</v>
      </c>
      <c r="F405" s="250"/>
      <c r="G405" s="250" t="str">
        <f>+G402</f>
        <v>NASTRI D'ARGENTO</v>
      </c>
      <c r="H405" s="271" t="s">
        <v>761</v>
      </c>
      <c r="I405" s="271" t="s">
        <v>762</v>
      </c>
    </row>
    <row r="406" spans="2:16" x14ac:dyDescent="0.25">
      <c r="B406" s="250">
        <v>39</v>
      </c>
      <c r="C406" s="233"/>
      <c r="D406" s="233"/>
      <c r="E406" s="233"/>
      <c r="F406" s="233"/>
      <c r="G406" s="233"/>
      <c r="J406" s="233"/>
      <c r="K406" s="250"/>
      <c r="L406" s="250"/>
      <c r="M406" s="250"/>
      <c r="N406" s="250"/>
      <c r="O406" s="271"/>
      <c r="P406" s="271"/>
    </row>
    <row r="407" spans="2:16" x14ac:dyDescent="0.25">
      <c r="B407" s="250">
        <v>40</v>
      </c>
      <c r="C407" s="233">
        <v>44466</v>
      </c>
      <c r="D407" s="233" t="str">
        <f>+D405</f>
        <v>GEMMA</v>
      </c>
      <c r="E407" s="233" t="str">
        <f>+E404</f>
        <v>RUP</v>
      </c>
      <c r="F407" s="288" t="s">
        <v>770</v>
      </c>
      <c r="G407" s="235" t="s">
        <v>766</v>
      </c>
      <c r="H407" s="251" t="s">
        <v>769</v>
      </c>
      <c r="I407" s="285"/>
    </row>
    <row r="408" spans="2:16" x14ac:dyDescent="0.25">
      <c r="B408" s="250">
        <v>41</v>
      </c>
      <c r="C408" s="233">
        <v>44508</v>
      </c>
      <c r="D408" s="233" t="s">
        <v>219</v>
      </c>
      <c r="E408" s="233" t="s">
        <v>644</v>
      </c>
      <c r="F408" s="288" t="str">
        <f>+F407</f>
        <v>NON NECESSARIO</v>
      </c>
      <c r="G408" s="284" t="s">
        <v>725</v>
      </c>
      <c r="H408" s="251" t="s">
        <v>810</v>
      </c>
      <c r="I408" s="285"/>
    </row>
    <row r="409" spans="2:16" x14ac:dyDescent="0.25">
      <c r="B409" s="250">
        <v>42</v>
      </c>
      <c r="C409" s="233">
        <v>44511</v>
      </c>
      <c r="D409" s="233" t="s">
        <v>219</v>
      </c>
      <c r="E409" s="233" t="s">
        <v>644</v>
      </c>
      <c r="F409" s="288"/>
      <c r="G409" s="284" t="s">
        <v>725</v>
      </c>
      <c r="H409" s="251" t="s">
        <v>765</v>
      </c>
      <c r="I409" s="273"/>
    </row>
    <row r="410" spans="2:16" x14ac:dyDescent="0.25">
      <c r="B410" s="298">
        <v>43</v>
      </c>
      <c r="C410" s="233">
        <v>44512</v>
      </c>
      <c r="D410" s="233" t="s">
        <v>219</v>
      </c>
      <c r="E410" s="233" t="s">
        <v>644</v>
      </c>
      <c r="F410" s="305" t="str">
        <f>+F407</f>
        <v>NON NECESSARIO</v>
      </c>
      <c r="G410" s="233" t="s">
        <v>766</v>
      </c>
      <c r="H410" s="292" t="s">
        <v>816</v>
      </c>
      <c r="I410" s="285"/>
    </row>
    <row r="411" spans="2:16" x14ac:dyDescent="0.25">
      <c r="B411" s="250">
        <v>44</v>
      </c>
      <c r="C411" s="233">
        <v>44517</v>
      </c>
      <c r="D411" s="233" t="s">
        <v>219</v>
      </c>
      <c r="E411" s="233" t="s">
        <v>644</v>
      </c>
      <c r="F411" s="251" t="s">
        <v>771</v>
      </c>
      <c r="G411" s="235" t="str">
        <f>+G410</f>
        <v>POC PROMOZIONE TURISTICA 3</v>
      </c>
      <c r="H411" s="251" t="s">
        <v>767</v>
      </c>
      <c r="I411" s="271" t="s">
        <v>772</v>
      </c>
    </row>
    <row r="412" spans="2:16" x14ac:dyDescent="0.25">
      <c r="B412" s="250">
        <v>45</v>
      </c>
      <c r="C412" s="233">
        <v>44522</v>
      </c>
      <c r="D412" s="233" t="s">
        <v>219</v>
      </c>
      <c r="E412" s="233" t="s">
        <v>644</v>
      </c>
      <c r="F412" s="290" t="s">
        <v>773</v>
      </c>
      <c r="G412" s="235" t="str">
        <f>+G411</f>
        <v>POC PROMOZIONE TURISTICA 3</v>
      </c>
      <c r="H412" s="290" t="s">
        <v>779</v>
      </c>
      <c r="I412" s="286"/>
    </row>
    <row r="413" spans="2:16" x14ac:dyDescent="0.25">
      <c r="B413" s="250">
        <v>46</v>
      </c>
      <c r="C413" s="233">
        <v>44529</v>
      </c>
      <c r="D413" s="233" t="s">
        <v>219</v>
      </c>
      <c r="E413" s="233" t="s">
        <v>644</v>
      </c>
      <c r="F413" s="251" t="s">
        <v>774</v>
      </c>
      <c r="G413" s="242" t="s">
        <v>683</v>
      </c>
      <c r="H413" s="251" t="s">
        <v>775</v>
      </c>
      <c r="I413" s="287"/>
    </row>
    <row r="414" spans="2:16" x14ac:dyDescent="0.25">
      <c r="B414" s="250">
        <v>47</v>
      </c>
      <c r="C414" s="233">
        <v>44532</v>
      </c>
      <c r="D414" s="233" t="s">
        <v>219</v>
      </c>
      <c r="E414" s="233" t="s">
        <v>644</v>
      </c>
      <c r="F414" s="251" t="str">
        <f>+F413</f>
        <v>Z1F3424223</v>
      </c>
      <c r="G414" s="242" t="str">
        <f>+G413</f>
        <v>POC GRANDI ATTRATTORI</v>
      </c>
      <c r="H414" s="251" t="s">
        <v>776</v>
      </c>
      <c r="I414" s="271" t="s">
        <v>777</v>
      </c>
    </row>
    <row r="415" spans="2:16" x14ac:dyDescent="0.25">
      <c r="B415" s="250">
        <v>48</v>
      </c>
      <c r="C415" s="233">
        <v>44539</v>
      </c>
      <c r="D415" s="233" t="s">
        <v>219</v>
      </c>
      <c r="E415" s="233" t="s">
        <v>644</v>
      </c>
      <c r="F415" s="251" t="s">
        <v>786</v>
      </c>
      <c r="G415" s="235" t="str">
        <f>+G412</f>
        <v>POC PROMOZIONE TURISTICA 3</v>
      </c>
      <c r="H415" s="251" t="s">
        <v>780</v>
      </c>
      <c r="I415" s="271" t="s">
        <v>778</v>
      </c>
    </row>
    <row r="416" spans="2:16" x14ac:dyDescent="0.25">
      <c r="B416" s="250">
        <v>49</v>
      </c>
      <c r="C416" s="233">
        <v>44540</v>
      </c>
      <c r="D416" s="233" t="s">
        <v>219</v>
      </c>
      <c r="E416" s="233" t="s">
        <v>644</v>
      </c>
      <c r="F416" s="292" t="str">
        <f>+F410</f>
        <v>NON NECESSARIO</v>
      </c>
      <c r="G416" s="235" t="str">
        <f t="shared" ref="G416:G422" si="13">+G415</f>
        <v>POC PROMOZIONE TURISTICA 3</v>
      </c>
      <c r="H416" s="292" t="s">
        <v>814</v>
      </c>
      <c r="I416" s="304" t="s">
        <v>815</v>
      </c>
    </row>
    <row r="417" spans="2:9" x14ac:dyDescent="0.25">
      <c r="B417" s="250">
        <v>50</v>
      </c>
      <c r="C417" s="233">
        <f>+C416</f>
        <v>44540</v>
      </c>
      <c r="D417" s="233" t="s">
        <v>219</v>
      </c>
      <c r="E417" s="233" t="s">
        <v>644</v>
      </c>
      <c r="F417" s="251"/>
      <c r="G417" s="233"/>
      <c r="H417" s="251"/>
      <c r="I417" s="286"/>
    </row>
    <row r="418" spans="2:9" x14ac:dyDescent="0.25">
      <c r="B418" s="250">
        <v>51</v>
      </c>
      <c r="C418" s="233">
        <v>44540</v>
      </c>
      <c r="D418" s="233" t="s">
        <v>219</v>
      </c>
      <c r="E418" s="233" t="s">
        <v>644</v>
      </c>
      <c r="F418" s="300" t="s">
        <v>781</v>
      </c>
      <c r="G418" s="235" t="str">
        <f>+G416</f>
        <v>POC PROMOZIONE TURISTICA 3</v>
      </c>
      <c r="H418" s="251" t="s">
        <v>813</v>
      </c>
      <c r="I418" s="287"/>
    </row>
    <row r="419" spans="2:9" x14ac:dyDescent="0.25">
      <c r="B419" s="250">
        <v>52</v>
      </c>
      <c r="C419" s="233">
        <f>+C418</f>
        <v>44540</v>
      </c>
      <c r="D419" s="233" t="s">
        <v>219</v>
      </c>
      <c r="E419" s="233" t="s">
        <v>644</v>
      </c>
      <c r="F419" s="290" t="s">
        <v>782</v>
      </c>
      <c r="G419" s="235" t="str">
        <f t="shared" si="13"/>
        <v>POC PROMOZIONE TURISTICA 3</v>
      </c>
      <c r="H419" s="290" t="s">
        <v>783</v>
      </c>
      <c r="I419" s="287"/>
    </row>
    <row r="420" spans="2:9" x14ac:dyDescent="0.25">
      <c r="B420" s="250">
        <v>53</v>
      </c>
      <c r="C420" s="233">
        <v>44540</v>
      </c>
      <c r="D420" s="233" t="s">
        <v>219</v>
      </c>
      <c r="E420" s="233" t="s">
        <v>644</v>
      </c>
      <c r="F420" s="281" t="s">
        <v>784</v>
      </c>
      <c r="G420" s="235" t="str">
        <f t="shared" si="13"/>
        <v>POC PROMOZIONE TURISTICA 3</v>
      </c>
      <c r="H420" s="251" t="s">
        <v>785</v>
      </c>
      <c r="I420" s="287"/>
    </row>
    <row r="421" spans="2:9" x14ac:dyDescent="0.25">
      <c r="B421" s="250">
        <v>54</v>
      </c>
      <c r="C421" s="233">
        <v>44544</v>
      </c>
      <c r="D421" s="233" t="s">
        <v>219</v>
      </c>
      <c r="E421" s="233" t="s">
        <v>644</v>
      </c>
      <c r="F421" s="289" t="s">
        <v>789</v>
      </c>
      <c r="G421" s="235" t="str">
        <f t="shared" si="13"/>
        <v>POC PROMOZIONE TURISTICA 3</v>
      </c>
      <c r="H421" s="251" t="s">
        <v>787</v>
      </c>
      <c r="I421" s="271" t="s">
        <v>788</v>
      </c>
    </row>
    <row r="422" spans="2:9" x14ac:dyDescent="0.25">
      <c r="B422" s="250">
        <v>55</v>
      </c>
      <c r="C422" s="233">
        <v>44544</v>
      </c>
      <c r="D422" s="233" t="s">
        <v>219</v>
      </c>
      <c r="E422" s="233" t="s">
        <v>644</v>
      </c>
      <c r="F422" s="289" t="s">
        <v>790</v>
      </c>
      <c r="G422" s="235" t="str">
        <f t="shared" si="13"/>
        <v>POC PROMOZIONE TURISTICA 3</v>
      </c>
      <c r="H422" s="251" t="s">
        <v>792</v>
      </c>
      <c r="I422" s="271" t="s">
        <v>791</v>
      </c>
    </row>
    <row r="423" spans="2:9" x14ac:dyDescent="0.25">
      <c r="B423" s="250">
        <v>56</v>
      </c>
      <c r="C423" s="233">
        <v>44545</v>
      </c>
      <c r="D423" s="233" t="s">
        <v>219</v>
      </c>
      <c r="E423" s="233" t="s">
        <v>644</v>
      </c>
      <c r="F423" s="290" t="s">
        <v>793</v>
      </c>
      <c r="G423" s="235" t="str">
        <f>+G422</f>
        <v>POC PROMOZIONE TURISTICA 3</v>
      </c>
      <c r="H423" s="290" t="s">
        <v>794</v>
      </c>
      <c r="I423" s="271" t="s">
        <v>795</v>
      </c>
    </row>
    <row r="424" spans="2:9" x14ac:dyDescent="0.25">
      <c r="B424" s="250">
        <v>57</v>
      </c>
      <c r="C424" s="233">
        <f>+C423</f>
        <v>44545</v>
      </c>
      <c r="D424" s="233" t="s">
        <v>219</v>
      </c>
      <c r="E424" s="233" t="s">
        <v>644</v>
      </c>
      <c r="F424" s="281" t="s">
        <v>784</v>
      </c>
      <c r="G424" s="233" t="str">
        <f>+G423</f>
        <v>POC PROMOZIONE TURISTICA 3</v>
      </c>
      <c r="H424" s="251" t="s">
        <v>797</v>
      </c>
      <c r="I424" s="271" t="s">
        <v>798</v>
      </c>
    </row>
    <row r="425" spans="2:9" x14ac:dyDescent="0.25">
      <c r="B425" s="250">
        <v>58</v>
      </c>
      <c r="C425" s="233">
        <f>+C424</f>
        <v>44545</v>
      </c>
      <c r="D425" s="233" t="s">
        <v>219</v>
      </c>
      <c r="E425" s="233" t="s">
        <v>644</v>
      </c>
      <c r="F425" s="300" t="s">
        <v>781</v>
      </c>
      <c r="G425" s="233" t="str">
        <f>+G424</f>
        <v>POC PROMOZIONE TURISTICA 3</v>
      </c>
      <c r="H425" s="251" t="s">
        <v>799</v>
      </c>
      <c r="I425" s="271" t="s">
        <v>796</v>
      </c>
    </row>
    <row r="426" spans="2:9" x14ac:dyDescent="0.25">
      <c r="B426" s="250">
        <v>59</v>
      </c>
      <c r="C426" s="233">
        <f>+C425</f>
        <v>44545</v>
      </c>
      <c r="D426" s="233" t="s">
        <v>219</v>
      </c>
      <c r="E426" s="233" t="s">
        <v>644</v>
      </c>
      <c r="F426" s="290" t="s">
        <v>782</v>
      </c>
      <c r="G426" s="233" t="str">
        <f>+G425</f>
        <v>POC PROMOZIONE TURISTICA 3</v>
      </c>
      <c r="H426" s="290" t="s">
        <v>800</v>
      </c>
      <c r="I426" s="299" t="s">
        <v>801</v>
      </c>
    </row>
    <row r="427" spans="2:9" x14ac:dyDescent="0.25">
      <c r="B427" s="250">
        <v>60</v>
      </c>
      <c r="C427" s="233"/>
      <c r="D427" s="233"/>
      <c r="E427" s="233"/>
      <c r="F427" s="292"/>
      <c r="G427" s="233"/>
      <c r="H427" s="251"/>
      <c r="I427" s="271"/>
    </row>
    <row r="428" spans="2:9" x14ac:dyDescent="0.25">
      <c r="B428" s="250">
        <v>61</v>
      </c>
      <c r="C428" s="233">
        <v>44557</v>
      </c>
      <c r="D428" s="233" t="s">
        <v>219</v>
      </c>
      <c r="E428" s="233" t="s">
        <v>644</v>
      </c>
      <c r="F428" s="292"/>
      <c r="G428" s="284" t="str">
        <f>+G409</f>
        <v>CINEPORTO</v>
      </c>
      <c r="H428" s="251" t="s">
        <v>804</v>
      </c>
      <c r="I428" s="274"/>
    </row>
    <row r="429" spans="2:9" x14ac:dyDescent="0.25">
      <c r="B429" s="301">
        <v>62</v>
      </c>
      <c r="C429" s="302">
        <v>44558</v>
      </c>
      <c r="D429" s="302" t="s">
        <v>219</v>
      </c>
      <c r="E429" s="302"/>
      <c r="F429" s="303"/>
      <c r="G429" s="302"/>
      <c r="H429" s="303"/>
      <c r="I429" s="271"/>
    </row>
    <row r="430" spans="2:9" x14ac:dyDescent="0.25">
      <c r="B430" s="250">
        <v>63</v>
      </c>
      <c r="C430" s="233">
        <v>44559</v>
      </c>
      <c r="D430" s="233" t="s">
        <v>219</v>
      </c>
      <c r="E430" s="233" t="s">
        <v>1</v>
      </c>
      <c r="F430" s="251" t="str">
        <f>+F399</f>
        <v>Z04324AE8B</v>
      </c>
      <c r="G430" s="233" t="str">
        <f>+G399</f>
        <v>LEGGE CINEMA - PIANO CINEMA</v>
      </c>
      <c r="H430" s="251" t="s">
        <v>802</v>
      </c>
      <c r="I430" s="271" t="str">
        <f>+I399</f>
        <v>LINO DI SANTO</v>
      </c>
    </row>
    <row r="431" spans="2:9" x14ac:dyDescent="0.25">
      <c r="B431" s="250">
        <v>64</v>
      </c>
      <c r="C431" s="233">
        <v>44560</v>
      </c>
      <c r="D431" s="233" t="s">
        <v>219</v>
      </c>
      <c r="E431" s="233" t="s">
        <v>1</v>
      </c>
      <c r="F431" s="251"/>
      <c r="G431" s="233" t="str">
        <f>+G430</f>
        <v>LEGGE CINEMA - PIANO CINEMA</v>
      </c>
      <c r="H431" s="251" t="s">
        <v>824</v>
      </c>
      <c r="I431" s="271" t="s">
        <v>803</v>
      </c>
    </row>
    <row r="432" spans="2:9" x14ac:dyDescent="0.25">
      <c r="B432" s="250"/>
      <c r="C432" s="233"/>
      <c r="D432" s="233"/>
      <c r="E432" s="233"/>
      <c r="F432" s="251"/>
      <c r="G432" s="233"/>
      <c r="H432" s="251"/>
      <c r="I432" s="271"/>
    </row>
    <row r="433" spans="2:9" x14ac:dyDescent="0.25">
      <c r="B433" s="250"/>
      <c r="C433" s="233"/>
      <c r="D433" s="233"/>
      <c r="E433" s="233"/>
      <c r="F433" s="251"/>
      <c r="G433" s="233"/>
      <c r="H433" s="251"/>
      <c r="I433" s="271"/>
    </row>
    <row r="434" spans="2:9" x14ac:dyDescent="0.25">
      <c r="B434" s="293"/>
      <c r="C434" s="294"/>
      <c r="D434" s="294"/>
      <c r="E434" s="294"/>
      <c r="F434" s="295"/>
      <c r="G434" s="294"/>
      <c r="H434" s="295"/>
      <c r="I434" s="296"/>
    </row>
    <row r="435" spans="2:9" x14ac:dyDescent="0.25">
      <c r="B435" s="250">
        <v>1</v>
      </c>
      <c r="C435" s="233">
        <v>44564</v>
      </c>
      <c r="D435" s="233" t="s">
        <v>219</v>
      </c>
      <c r="E435" s="233" t="str">
        <f>+E431</f>
        <v>DIRETTORE</v>
      </c>
      <c r="F435" s="292" t="s">
        <v>770</v>
      </c>
      <c r="G435" s="251" t="str">
        <f>+G431</f>
        <v>LEGGE CINEMA - PIANO CINEMA</v>
      </c>
      <c r="H435" s="251" t="s">
        <v>805</v>
      </c>
      <c r="I435" s="251" t="s">
        <v>806</v>
      </c>
    </row>
    <row r="436" spans="2:9" x14ac:dyDescent="0.25">
      <c r="B436" s="250">
        <v>2</v>
      </c>
      <c r="C436" s="233">
        <v>44571</v>
      </c>
      <c r="D436" s="233" t="s">
        <v>219</v>
      </c>
      <c r="E436" s="233" t="s">
        <v>1</v>
      </c>
      <c r="F436" s="292" t="s">
        <v>770</v>
      </c>
      <c r="G436" s="233" t="s">
        <v>818</v>
      </c>
      <c r="H436" s="251" t="s">
        <v>819</v>
      </c>
      <c r="I436" s="251" t="s">
        <v>638</v>
      </c>
    </row>
    <row r="437" spans="2:9" x14ac:dyDescent="0.25">
      <c r="B437" s="250">
        <v>3</v>
      </c>
      <c r="C437" s="233">
        <v>44578</v>
      </c>
      <c r="D437" s="233" t="s">
        <v>219</v>
      </c>
      <c r="E437" s="233" t="s">
        <v>644</v>
      </c>
      <c r="F437" s="251" t="s">
        <v>808</v>
      </c>
      <c r="G437" s="251" t="s">
        <v>766</v>
      </c>
      <c r="H437" s="251" t="s">
        <v>807</v>
      </c>
      <c r="I437" s="297"/>
    </row>
    <row r="438" spans="2:9" x14ac:dyDescent="0.25">
      <c r="B438" s="250">
        <v>4</v>
      </c>
      <c r="C438" s="233">
        <v>44580</v>
      </c>
      <c r="D438" s="233" t="s">
        <v>219</v>
      </c>
      <c r="E438" s="233" t="s">
        <v>644</v>
      </c>
      <c r="F438" s="251" t="s">
        <v>809</v>
      </c>
      <c r="G438" s="284" t="str">
        <f>+G428</f>
        <v>CINEPORTO</v>
      </c>
      <c r="H438" s="251" t="s">
        <v>845</v>
      </c>
      <c r="I438" s="297"/>
    </row>
    <row r="439" spans="2:9" x14ac:dyDescent="0.25">
      <c r="B439" s="250">
        <v>5</v>
      </c>
      <c r="C439" s="233">
        <v>44585</v>
      </c>
      <c r="D439" s="233" t="s">
        <v>219</v>
      </c>
      <c r="E439" s="233" t="s">
        <v>644</v>
      </c>
      <c r="F439" s="251" t="str">
        <f>+F438</f>
        <v>9071353D4C [SIMOG 8426607]</v>
      </c>
      <c r="G439" s="284" t="str">
        <f>+G438</f>
        <v>CINEPORTO</v>
      </c>
      <c r="H439" s="251" t="s">
        <v>847</v>
      </c>
      <c r="I439" s="251" t="s">
        <v>811</v>
      </c>
    </row>
    <row r="440" spans="2:9" x14ac:dyDescent="0.25">
      <c r="B440" s="250">
        <v>6</v>
      </c>
      <c r="C440" s="233">
        <v>44588</v>
      </c>
      <c r="D440" s="233" t="s">
        <v>219</v>
      </c>
      <c r="E440" s="233" t="s">
        <v>644</v>
      </c>
      <c r="F440" s="251" t="str">
        <f>+F437</f>
        <v>9069139A40 [SIMOG 8424788]</v>
      </c>
      <c r="G440" s="251" t="str">
        <f>+G437</f>
        <v>POC PROMOZIONE TURISTICA 3</v>
      </c>
      <c r="H440" s="251" t="s">
        <v>812</v>
      </c>
      <c r="I440" s="251" t="s">
        <v>606</v>
      </c>
    </row>
    <row r="441" spans="2:9" x14ac:dyDescent="0.25">
      <c r="B441" s="250">
        <v>7</v>
      </c>
      <c r="C441" s="233">
        <v>44589</v>
      </c>
      <c r="D441" s="233" t="s">
        <v>219</v>
      </c>
      <c r="E441" s="233" t="s">
        <v>1</v>
      </c>
      <c r="F441" s="292" t="s">
        <v>770</v>
      </c>
      <c r="G441" s="233" t="str">
        <f>+G436</f>
        <v>ORDINARIO 2022</v>
      </c>
      <c r="H441" s="251" t="s">
        <v>820</v>
      </c>
      <c r="I441" s="251" t="str">
        <f>+I424</f>
        <v>AIDEN GERARD MCCANN</v>
      </c>
    </row>
    <row r="442" spans="2:9" x14ac:dyDescent="0.25">
      <c r="B442" s="250">
        <v>8</v>
      </c>
      <c r="C442" s="233">
        <v>44607</v>
      </c>
      <c r="D442" s="233" t="s">
        <v>219</v>
      </c>
      <c r="E442" s="233" t="str">
        <f>+E435</f>
        <v>DIRETTORE</v>
      </c>
      <c r="F442" s="251" t="s">
        <v>817</v>
      </c>
      <c r="G442" s="233" t="str">
        <f>+G436</f>
        <v>ORDINARIO 2022</v>
      </c>
      <c r="H442" s="251" t="s">
        <v>846</v>
      </c>
      <c r="I442" s="297"/>
    </row>
    <row r="443" spans="2:9" x14ac:dyDescent="0.25">
      <c r="B443" s="250">
        <v>9</v>
      </c>
      <c r="C443" s="233">
        <v>44616</v>
      </c>
      <c r="D443" s="233" t="s">
        <v>219</v>
      </c>
      <c r="E443" s="233" t="s">
        <v>644</v>
      </c>
      <c r="F443" s="306" t="s">
        <v>852</v>
      </c>
      <c r="G443" s="233" t="s">
        <v>822</v>
      </c>
      <c r="H443" s="251" t="s">
        <v>844</v>
      </c>
      <c r="I443" s="297"/>
    </row>
    <row r="444" spans="2:9" x14ac:dyDescent="0.25">
      <c r="B444" s="279">
        <v>10</v>
      </c>
      <c r="C444" s="235">
        <v>44623</v>
      </c>
      <c r="D444" s="233" t="s">
        <v>219</v>
      </c>
      <c r="E444" s="235" t="s">
        <v>1</v>
      </c>
      <c r="F444" s="303" t="s">
        <v>825</v>
      </c>
      <c r="G444" s="233" t="str">
        <f>+G442</f>
        <v>ORDINARIO 2022</v>
      </c>
      <c r="H444" s="290" t="s">
        <v>898</v>
      </c>
      <c r="I444" s="251" t="s">
        <v>826</v>
      </c>
    </row>
    <row r="445" spans="2:9" x14ac:dyDescent="0.25">
      <c r="B445" s="250">
        <v>11</v>
      </c>
      <c r="C445" s="233">
        <v>44624</v>
      </c>
      <c r="D445" s="233" t="s">
        <v>219</v>
      </c>
      <c r="E445" s="233" t="s">
        <v>644</v>
      </c>
      <c r="F445" s="303" t="s">
        <v>831</v>
      </c>
      <c r="G445" s="233" t="str">
        <f>+G440</f>
        <v>POC PROMOZIONE TURISTICA 3</v>
      </c>
      <c r="H445" s="251" t="s">
        <v>827</v>
      </c>
      <c r="I445" s="251" t="s">
        <v>828</v>
      </c>
    </row>
    <row r="446" spans="2:9" x14ac:dyDescent="0.25">
      <c r="B446" s="250">
        <v>12</v>
      </c>
      <c r="C446" s="233">
        <v>44624</v>
      </c>
      <c r="D446" s="233" t="s">
        <v>219</v>
      </c>
      <c r="E446" s="233" t="s">
        <v>644</v>
      </c>
      <c r="F446" s="303" t="s">
        <v>832</v>
      </c>
      <c r="G446" s="233" t="str">
        <f>+G445</f>
        <v>POC PROMOZIONE TURISTICA 3</v>
      </c>
      <c r="H446" s="251" t="s">
        <v>829</v>
      </c>
      <c r="I446" s="251" t="s">
        <v>830</v>
      </c>
    </row>
    <row r="447" spans="2:9" x14ac:dyDescent="0.25">
      <c r="B447" s="250">
        <v>13</v>
      </c>
      <c r="C447" s="233">
        <v>44627</v>
      </c>
      <c r="D447" s="233" t="s">
        <v>219</v>
      </c>
      <c r="E447" s="233" t="s">
        <v>644</v>
      </c>
      <c r="F447" s="303" t="s">
        <v>833</v>
      </c>
      <c r="G447" s="233" t="str">
        <f>+G446</f>
        <v>POC PROMOZIONE TURISTICA 3</v>
      </c>
      <c r="H447" s="251" t="s">
        <v>834</v>
      </c>
      <c r="I447" s="251" t="s">
        <v>835</v>
      </c>
    </row>
    <row r="448" spans="2:9" x14ac:dyDescent="0.25">
      <c r="B448" s="250">
        <v>14</v>
      </c>
      <c r="C448" s="233">
        <v>44628</v>
      </c>
      <c r="D448" s="233" t="s">
        <v>219</v>
      </c>
      <c r="E448" s="233" t="s">
        <v>644</v>
      </c>
      <c r="F448" s="292" t="str">
        <f>+F441</f>
        <v>NON NECESSARIO</v>
      </c>
      <c r="G448" s="233" t="s">
        <v>822</v>
      </c>
      <c r="H448" s="251" t="s">
        <v>848</v>
      </c>
      <c r="I448" s="297"/>
    </row>
    <row r="449" spans="2:9" x14ac:dyDescent="0.25">
      <c r="B449" s="250">
        <v>15</v>
      </c>
      <c r="C449" s="233">
        <v>44630</v>
      </c>
      <c r="D449" s="233" t="s">
        <v>219</v>
      </c>
      <c r="E449" s="233" t="s">
        <v>644</v>
      </c>
      <c r="F449" s="303" t="s">
        <v>836</v>
      </c>
      <c r="G449" s="233" t="str">
        <f>+G447</f>
        <v>POC PROMOZIONE TURISTICA 3</v>
      </c>
      <c r="H449" s="251" t="s">
        <v>837</v>
      </c>
      <c r="I449" s="297"/>
    </row>
    <row r="450" spans="2:9" x14ac:dyDescent="0.25">
      <c r="B450" s="250">
        <v>16</v>
      </c>
      <c r="C450" s="233"/>
      <c r="D450" s="233" t="s">
        <v>219</v>
      </c>
      <c r="E450" s="233" t="s">
        <v>644</v>
      </c>
      <c r="F450" s="303" t="str">
        <f>+F449</f>
        <v>Z3F358B95E</v>
      </c>
      <c r="G450" s="233" t="str">
        <f>+G449</f>
        <v>POC PROMOZIONE TURISTICA 3</v>
      </c>
      <c r="H450" s="251" t="s">
        <v>850</v>
      </c>
      <c r="I450" s="251" t="s">
        <v>849</v>
      </c>
    </row>
    <row r="451" spans="2:9" x14ac:dyDescent="0.25">
      <c r="B451" s="250">
        <v>17</v>
      </c>
      <c r="C451" s="233">
        <v>18</v>
      </c>
      <c r="D451" s="233" t="s">
        <v>219</v>
      </c>
      <c r="E451" s="233" t="s">
        <v>644</v>
      </c>
      <c r="F451" s="306" t="str">
        <f>+F443</f>
        <v>vedi affidamento</v>
      </c>
      <c r="G451" s="233" t="s">
        <v>822</v>
      </c>
      <c r="H451" s="251" t="s">
        <v>856</v>
      </c>
      <c r="I451" s="297"/>
    </row>
    <row r="452" spans="2:9" x14ac:dyDescent="0.25">
      <c r="B452" s="250">
        <v>18</v>
      </c>
      <c r="C452" s="233">
        <v>44641</v>
      </c>
      <c r="D452" s="233" t="s">
        <v>219</v>
      </c>
      <c r="E452" s="233" t="s">
        <v>644</v>
      </c>
      <c r="F452" s="303" t="s">
        <v>839</v>
      </c>
      <c r="G452" s="233" t="s">
        <v>822</v>
      </c>
      <c r="H452" s="251" t="s">
        <v>853</v>
      </c>
      <c r="I452" s="251" t="s">
        <v>851</v>
      </c>
    </row>
    <row r="453" spans="2:9" x14ac:dyDescent="0.25">
      <c r="B453" s="250">
        <v>19</v>
      </c>
      <c r="C453" s="233">
        <v>44642</v>
      </c>
      <c r="D453" s="233" t="s">
        <v>219</v>
      </c>
      <c r="E453" s="233" t="s">
        <v>644</v>
      </c>
      <c r="F453" s="303" t="s">
        <v>842</v>
      </c>
      <c r="G453" s="233" t="str">
        <f>+G452</f>
        <v>PROCIDA CAPITALE</v>
      </c>
      <c r="H453" s="251" t="s">
        <v>854</v>
      </c>
      <c r="I453" s="297"/>
    </row>
    <row r="454" spans="2:9" x14ac:dyDescent="0.25">
      <c r="B454" s="250">
        <v>20</v>
      </c>
      <c r="C454" s="233">
        <f>+C453</f>
        <v>44642</v>
      </c>
      <c r="D454" s="233" t="s">
        <v>219</v>
      </c>
      <c r="E454" s="233" t="s">
        <v>644</v>
      </c>
      <c r="F454" s="315" t="s">
        <v>843</v>
      </c>
      <c r="G454" s="207" t="str">
        <f>+G453</f>
        <v>PROCIDA CAPITALE</v>
      </c>
      <c r="H454" s="281" t="s">
        <v>855</v>
      </c>
      <c r="I454" s="297"/>
    </row>
    <row r="455" spans="2:9" x14ac:dyDescent="0.25">
      <c r="B455" s="250">
        <v>21</v>
      </c>
      <c r="C455" s="233">
        <v>44643</v>
      </c>
      <c r="D455" s="233" t="s">
        <v>219</v>
      </c>
      <c r="E455" s="233" t="s">
        <v>644</v>
      </c>
      <c r="F455" s="254">
        <v>9154283150</v>
      </c>
      <c r="G455" s="233" t="str">
        <f>+G454</f>
        <v>PROCIDA CAPITALE</v>
      </c>
      <c r="H455" s="251" t="s">
        <v>860</v>
      </c>
      <c r="I455" s="267"/>
    </row>
    <row r="456" spans="2:9" x14ac:dyDescent="0.25">
      <c r="B456" s="250">
        <v>22</v>
      </c>
      <c r="C456" s="233">
        <v>44644</v>
      </c>
      <c r="D456" s="233" t="s">
        <v>219</v>
      </c>
      <c r="E456" s="233" t="s">
        <v>644</v>
      </c>
      <c r="F456" s="251" t="s">
        <v>821</v>
      </c>
      <c r="G456" s="233" t="s">
        <v>822</v>
      </c>
      <c r="H456" s="251" t="s">
        <v>859</v>
      </c>
      <c r="I456" s="251" t="s">
        <v>823</v>
      </c>
    </row>
    <row r="457" spans="2:9" x14ac:dyDescent="0.25">
      <c r="B457" s="250">
        <v>23</v>
      </c>
      <c r="C457" s="233">
        <v>44651</v>
      </c>
      <c r="D457" s="233" t="s">
        <v>219</v>
      </c>
      <c r="E457" s="233" t="s">
        <v>644</v>
      </c>
      <c r="F457" s="251" t="s">
        <v>858</v>
      </c>
      <c r="G457" s="233" t="str">
        <f>+G456</f>
        <v>PROCIDA CAPITALE</v>
      </c>
      <c r="H457" s="251" t="s">
        <v>857</v>
      </c>
      <c r="I457" s="251" t="s">
        <v>863</v>
      </c>
    </row>
    <row r="458" spans="2:9" x14ac:dyDescent="0.25">
      <c r="B458" s="250">
        <v>24</v>
      </c>
      <c r="C458" s="233">
        <v>44656</v>
      </c>
      <c r="D458" s="233" t="s">
        <v>219</v>
      </c>
      <c r="E458" s="233" t="s">
        <v>644</v>
      </c>
      <c r="F458" s="254">
        <f>+F455</f>
        <v>9154283150</v>
      </c>
      <c r="G458" s="233" t="str">
        <f>+G457</f>
        <v>PROCIDA CAPITALE</v>
      </c>
      <c r="H458" s="251" t="s">
        <v>861</v>
      </c>
      <c r="I458" s="251" t="s">
        <v>862</v>
      </c>
    </row>
    <row r="459" spans="2:9" x14ac:dyDescent="0.25">
      <c r="B459" s="250">
        <v>25</v>
      </c>
      <c r="C459" s="233">
        <v>44658</v>
      </c>
      <c r="D459" s="233" t="s">
        <v>219</v>
      </c>
      <c r="E459" s="233" t="s">
        <v>644</v>
      </c>
      <c r="F459" s="254" t="s">
        <v>864</v>
      </c>
      <c r="G459" s="233" t="s">
        <v>865</v>
      </c>
      <c r="H459" s="251" t="s">
        <v>874</v>
      </c>
      <c r="I459" s="297"/>
    </row>
    <row r="460" spans="2:9" x14ac:dyDescent="0.25">
      <c r="B460" s="250">
        <v>26</v>
      </c>
      <c r="C460" s="233">
        <f>+C459</f>
        <v>44658</v>
      </c>
      <c r="D460" s="233" t="s">
        <v>219</v>
      </c>
      <c r="E460" s="233" t="s">
        <v>644</v>
      </c>
      <c r="F460" s="254" t="s">
        <v>866</v>
      </c>
      <c r="G460" s="233" t="str">
        <f>+G459</f>
        <v>NUOVE STRATEGIE II</v>
      </c>
      <c r="H460" s="251" t="s">
        <v>869</v>
      </c>
      <c r="I460" s="297"/>
    </row>
    <row r="461" spans="2:9" x14ac:dyDescent="0.25">
      <c r="B461" s="250">
        <v>27</v>
      </c>
      <c r="C461" s="233">
        <f>+C460</f>
        <v>44658</v>
      </c>
      <c r="D461" s="233" t="s">
        <v>219</v>
      </c>
      <c r="E461" s="233" t="s">
        <v>644</v>
      </c>
      <c r="F461" s="254" t="s">
        <v>867</v>
      </c>
      <c r="G461" s="233" t="str">
        <f>+G460</f>
        <v>NUOVE STRATEGIE II</v>
      </c>
      <c r="H461" s="251" t="s">
        <v>870</v>
      </c>
      <c r="I461" s="297"/>
    </row>
    <row r="462" spans="2:9" x14ac:dyDescent="0.25">
      <c r="B462" s="250">
        <v>28</v>
      </c>
      <c r="C462" s="233">
        <f>+C461</f>
        <v>44658</v>
      </c>
      <c r="D462" s="233" t="s">
        <v>219</v>
      </c>
      <c r="E462" s="233" t="s">
        <v>644</v>
      </c>
      <c r="F462" s="254" t="s">
        <v>868</v>
      </c>
      <c r="G462" s="233" t="str">
        <f>+G461</f>
        <v>NUOVE STRATEGIE II</v>
      </c>
      <c r="H462" s="251" t="s">
        <v>871</v>
      </c>
      <c r="I462" s="297"/>
    </row>
    <row r="463" spans="2:9" x14ac:dyDescent="0.25">
      <c r="B463" s="250">
        <v>29</v>
      </c>
      <c r="C463" s="233">
        <f>+C462</f>
        <v>44658</v>
      </c>
      <c r="D463" s="233" t="s">
        <v>219</v>
      </c>
      <c r="E463" s="233" t="s">
        <v>644</v>
      </c>
      <c r="F463" s="254" t="s">
        <v>873</v>
      </c>
      <c r="G463" s="233" t="str">
        <f>+G462</f>
        <v>NUOVE STRATEGIE II</v>
      </c>
      <c r="H463" s="251" t="s">
        <v>872</v>
      </c>
      <c r="I463" s="297"/>
    </row>
    <row r="464" spans="2:9" x14ac:dyDescent="0.25">
      <c r="B464" s="250">
        <v>30</v>
      </c>
      <c r="C464" s="233">
        <v>44665</v>
      </c>
      <c r="D464" s="233" t="s">
        <v>219</v>
      </c>
      <c r="E464" s="233" t="s">
        <v>644</v>
      </c>
      <c r="F464" s="251" t="s">
        <v>864</v>
      </c>
      <c r="G464" s="233" t="str">
        <f>+G459</f>
        <v>NUOVE STRATEGIE II</v>
      </c>
      <c r="H464" s="251" t="s">
        <v>879</v>
      </c>
      <c r="I464" s="251" t="s">
        <v>875</v>
      </c>
    </row>
    <row r="465" spans="2:9" x14ac:dyDescent="0.25">
      <c r="B465" s="250">
        <v>31</v>
      </c>
      <c r="C465" s="233">
        <v>44666</v>
      </c>
      <c r="D465" s="233" t="s">
        <v>219</v>
      </c>
      <c r="E465" s="233" t="s">
        <v>644</v>
      </c>
      <c r="F465" s="281" t="str">
        <f>+F454</f>
        <v>ZC035B43DF</v>
      </c>
      <c r="G465" s="207" t="str">
        <f>+G454</f>
        <v>PROCIDA CAPITALE</v>
      </c>
      <c r="H465" s="281" t="s">
        <v>877</v>
      </c>
      <c r="I465" s="281" t="s">
        <v>878</v>
      </c>
    </row>
    <row r="466" spans="2:9" x14ac:dyDescent="0.25">
      <c r="B466" s="250">
        <v>32</v>
      </c>
      <c r="C466" s="233">
        <v>44669</v>
      </c>
      <c r="D466" s="233" t="s">
        <v>219</v>
      </c>
      <c r="E466" s="233" t="s">
        <v>644</v>
      </c>
      <c r="F466" s="254" t="str">
        <f>+F460</f>
        <v>Z0E35F03D1</v>
      </c>
      <c r="G466" s="233" t="str">
        <f>+G461</f>
        <v>NUOVE STRATEGIE II</v>
      </c>
      <c r="H466" s="251" t="s">
        <v>908</v>
      </c>
      <c r="I466" s="251" t="s">
        <v>876</v>
      </c>
    </row>
    <row r="467" spans="2:9" x14ac:dyDescent="0.25">
      <c r="B467" s="250">
        <v>33</v>
      </c>
      <c r="C467" s="233">
        <v>44670</v>
      </c>
      <c r="D467" s="233" t="s">
        <v>219</v>
      </c>
      <c r="E467" s="233" t="s">
        <v>644</v>
      </c>
      <c r="F467" s="254" t="str">
        <f>+F461</f>
        <v>ZDE35F03FE</v>
      </c>
      <c r="G467" s="233" t="str">
        <f>+G461</f>
        <v>NUOVE STRATEGIE II</v>
      </c>
      <c r="H467" s="251" t="s">
        <v>880</v>
      </c>
      <c r="I467" s="251"/>
    </row>
    <row r="468" spans="2:9" x14ac:dyDescent="0.25">
      <c r="B468" s="250">
        <v>34</v>
      </c>
      <c r="C468" s="233"/>
      <c r="D468" s="233"/>
      <c r="E468" s="233"/>
      <c r="F468" s="254"/>
      <c r="G468" s="233"/>
      <c r="H468" s="251"/>
      <c r="I468" s="251"/>
    </row>
    <row r="469" spans="2:9" x14ac:dyDescent="0.25">
      <c r="B469" s="250">
        <v>35</v>
      </c>
      <c r="C469" s="233"/>
      <c r="D469" s="233"/>
      <c r="E469" s="233"/>
      <c r="F469" s="254"/>
      <c r="G469" s="233"/>
      <c r="H469" s="251"/>
      <c r="I469" s="251"/>
    </row>
    <row r="470" spans="2:9" x14ac:dyDescent="0.25">
      <c r="B470" s="250">
        <v>36</v>
      </c>
      <c r="C470" s="233">
        <v>44685</v>
      </c>
      <c r="D470" s="233" t="s">
        <v>219</v>
      </c>
      <c r="E470" s="233" t="s">
        <v>644</v>
      </c>
      <c r="F470" s="307" t="s">
        <v>852</v>
      </c>
      <c r="G470" s="233" t="str">
        <f>+G467</f>
        <v>NUOVE STRATEGIE II</v>
      </c>
      <c r="H470" s="251" t="s">
        <v>887</v>
      </c>
      <c r="I470" s="297"/>
    </row>
    <row r="471" spans="2:9" x14ac:dyDescent="0.25">
      <c r="B471" s="250">
        <v>37</v>
      </c>
      <c r="C471" s="233">
        <v>44686</v>
      </c>
      <c r="D471" s="233" t="s">
        <v>219</v>
      </c>
      <c r="E471" s="233" t="s">
        <v>644</v>
      </c>
      <c r="F471" s="310" t="s">
        <v>888</v>
      </c>
      <c r="G471" s="233" t="str">
        <f>+G472</f>
        <v>NUOVE STRATEGIE II</v>
      </c>
      <c r="H471" s="290" t="s">
        <v>909</v>
      </c>
      <c r="I471" s="290" t="s">
        <v>910</v>
      </c>
    </row>
    <row r="472" spans="2:9" x14ac:dyDescent="0.25">
      <c r="B472" s="250">
        <v>38</v>
      </c>
      <c r="C472" s="233"/>
      <c r="D472" s="233" t="s">
        <v>219</v>
      </c>
      <c r="E472" s="233" t="s">
        <v>644</v>
      </c>
      <c r="F472" s="307" t="s">
        <v>852</v>
      </c>
      <c r="G472" s="233" t="str">
        <f>+G467</f>
        <v>NUOVE STRATEGIE II</v>
      </c>
      <c r="H472" s="251" t="s">
        <v>882</v>
      </c>
      <c r="I472" s="297"/>
    </row>
    <row r="473" spans="2:9" x14ac:dyDescent="0.25">
      <c r="B473" s="250">
        <v>39</v>
      </c>
      <c r="C473" s="233">
        <v>44692</v>
      </c>
      <c r="D473" s="233" t="s">
        <v>219</v>
      </c>
      <c r="E473" s="233" t="s">
        <v>644</v>
      </c>
      <c r="F473" s="254" t="s">
        <v>881</v>
      </c>
      <c r="G473" s="233" t="str">
        <f>+G467</f>
        <v>NUOVE STRATEGIE II</v>
      </c>
      <c r="H473" s="251" t="s">
        <v>883</v>
      </c>
      <c r="I473" s="251" t="s">
        <v>892</v>
      </c>
    </row>
    <row r="474" spans="2:9" x14ac:dyDescent="0.25">
      <c r="B474" s="250">
        <v>40</v>
      </c>
      <c r="C474" s="233">
        <f>+C473</f>
        <v>44692</v>
      </c>
      <c r="D474" s="233" t="str">
        <f>+D473</f>
        <v>GEMMA</v>
      </c>
      <c r="E474" s="233" t="s">
        <v>644</v>
      </c>
      <c r="F474" s="254" t="s">
        <v>884</v>
      </c>
      <c r="G474" s="233" t="str">
        <f>+G473</f>
        <v>NUOVE STRATEGIE II</v>
      </c>
      <c r="H474" s="251" t="s">
        <v>885</v>
      </c>
      <c r="I474" s="297"/>
    </row>
    <row r="475" spans="2:9" x14ac:dyDescent="0.25">
      <c r="B475" s="250">
        <v>41</v>
      </c>
      <c r="C475" s="233">
        <f>+C474</f>
        <v>44692</v>
      </c>
      <c r="D475" s="233" t="str">
        <f>+D474</f>
        <v>GEMMA</v>
      </c>
      <c r="E475" s="233" t="s">
        <v>644</v>
      </c>
      <c r="F475" s="254" t="str">
        <f>+F474</f>
        <v>ZB0365FCCB</v>
      </c>
      <c r="G475" s="233" t="str">
        <f>+G474</f>
        <v>NUOVE STRATEGIE II</v>
      </c>
      <c r="H475" s="251" t="s">
        <v>886</v>
      </c>
      <c r="I475" s="251" t="s">
        <v>849</v>
      </c>
    </row>
    <row r="476" spans="2:9" x14ac:dyDescent="0.25">
      <c r="B476" s="250">
        <v>42</v>
      </c>
      <c r="C476" s="233">
        <v>44692</v>
      </c>
      <c r="D476" s="233" t="s">
        <v>219</v>
      </c>
      <c r="E476" s="233" t="s">
        <v>644</v>
      </c>
      <c r="F476" s="254" t="s">
        <v>889</v>
      </c>
      <c r="G476" s="233" t="str">
        <f>+G471</f>
        <v>NUOVE STRATEGIE II</v>
      </c>
      <c r="H476" s="254" t="s">
        <v>890</v>
      </c>
      <c r="I476" s="267"/>
    </row>
    <row r="477" spans="2:9" x14ac:dyDescent="0.25">
      <c r="B477" s="250">
        <v>43</v>
      </c>
      <c r="C477" s="233">
        <v>44693</v>
      </c>
      <c r="D477" s="233" t="s">
        <v>219</v>
      </c>
      <c r="E477" s="233" t="s">
        <v>644</v>
      </c>
      <c r="F477" s="254" t="s">
        <v>889</v>
      </c>
      <c r="G477" s="253" t="s">
        <v>865</v>
      </c>
      <c r="H477" s="254" t="s">
        <v>891</v>
      </c>
      <c r="I477" s="251" t="s">
        <v>893</v>
      </c>
    </row>
    <row r="478" spans="2:9" x14ac:dyDescent="0.25">
      <c r="B478" s="250">
        <v>44</v>
      </c>
      <c r="C478" s="233">
        <v>44698</v>
      </c>
      <c r="D478" s="233" t="s">
        <v>219</v>
      </c>
      <c r="E478" s="233" t="s">
        <v>644</v>
      </c>
      <c r="F478" s="307" t="s">
        <v>852</v>
      </c>
      <c r="G478" s="253" t="s">
        <v>818</v>
      </c>
      <c r="H478" s="254" t="s">
        <v>894</v>
      </c>
      <c r="I478" s="267"/>
    </row>
    <row r="479" spans="2:9" x14ac:dyDescent="0.25">
      <c r="B479" s="250">
        <v>45</v>
      </c>
      <c r="C479" s="233">
        <v>44699</v>
      </c>
      <c r="D479" s="233" t="s">
        <v>219</v>
      </c>
      <c r="E479" s="233" t="s">
        <v>644</v>
      </c>
      <c r="F479" s="254" t="s">
        <v>896</v>
      </c>
      <c r="G479" s="253" t="s">
        <v>818</v>
      </c>
      <c r="H479" s="254" t="s">
        <v>895</v>
      </c>
      <c r="I479" s="251" t="s">
        <v>621</v>
      </c>
    </row>
    <row r="480" spans="2:9" x14ac:dyDescent="0.25">
      <c r="B480" s="250">
        <v>46</v>
      </c>
      <c r="C480" s="233">
        <v>44700</v>
      </c>
      <c r="D480" s="233" t="s">
        <v>219</v>
      </c>
      <c r="E480" s="233" t="s">
        <v>644</v>
      </c>
      <c r="F480" s="254" t="s">
        <v>903</v>
      </c>
      <c r="G480" s="253" t="s">
        <v>818</v>
      </c>
      <c r="H480" s="254" t="s">
        <v>897</v>
      </c>
      <c r="I480" s="267"/>
    </row>
    <row r="481" spans="2:9" x14ac:dyDescent="0.25">
      <c r="B481" s="250">
        <v>47</v>
      </c>
      <c r="C481" s="233"/>
      <c r="D481" s="233"/>
      <c r="E481" s="233"/>
      <c r="F481" s="254"/>
      <c r="G481" s="254"/>
      <c r="H481" s="254"/>
      <c r="I481" s="233"/>
    </row>
    <row r="482" spans="2:9" x14ac:dyDescent="0.25">
      <c r="B482" s="250">
        <v>48</v>
      </c>
      <c r="C482" s="233"/>
      <c r="D482" s="233"/>
      <c r="E482" s="233"/>
      <c r="F482" s="254"/>
      <c r="G482" s="254"/>
      <c r="H482" s="254"/>
      <c r="I482" s="233"/>
    </row>
    <row r="483" spans="2:9" x14ac:dyDescent="0.25">
      <c r="B483" s="250">
        <v>49</v>
      </c>
      <c r="C483" s="233"/>
      <c r="D483" s="233"/>
      <c r="E483" s="233"/>
      <c r="F483" s="254"/>
      <c r="G483" s="254"/>
      <c r="H483" s="254"/>
      <c r="I483" s="233"/>
    </row>
    <row r="484" spans="2:9" x14ac:dyDescent="0.25">
      <c r="B484" s="250">
        <v>50</v>
      </c>
      <c r="C484" s="233"/>
      <c r="D484" s="233"/>
      <c r="E484" s="233"/>
      <c r="F484" s="254"/>
      <c r="G484" s="254"/>
      <c r="H484" s="254"/>
      <c r="I484" s="233"/>
    </row>
    <row r="485" spans="2:9" x14ac:dyDescent="0.25">
      <c r="B485" s="250">
        <v>51</v>
      </c>
      <c r="C485" s="233">
        <v>44728</v>
      </c>
      <c r="D485" s="233" t="s">
        <v>219</v>
      </c>
      <c r="E485" s="233" t="s">
        <v>1</v>
      </c>
      <c r="F485" s="254" t="s">
        <v>899</v>
      </c>
      <c r="G485" s="253" t="s">
        <v>818</v>
      </c>
      <c r="H485" s="254" t="s">
        <v>901</v>
      </c>
      <c r="I485" s="267"/>
    </row>
    <row r="486" spans="2:9" x14ac:dyDescent="0.25">
      <c r="B486" s="250">
        <v>52</v>
      </c>
      <c r="C486" s="233">
        <v>44729</v>
      </c>
      <c r="D486" s="233" t="s">
        <v>219</v>
      </c>
      <c r="E486" s="233" t="s">
        <v>1</v>
      </c>
      <c r="F486" s="254" t="s">
        <v>899</v>
      </c>
      <c r="G486" s="253" t="s">
        <v>818</v>
      </c>
      <c r="H486" s="254" t="s">
        <v>900</v>
      </c>
      <c r="I486" s="251" t="s">
        <v>902</v>
      </c>
    </row>
    <row r="487" spans="2:9" x14ac:dyDescent="0.25">
      <c r="B487" s="250">
        <v>53</v>
      </c>
      <c r="C487" s="233"/>
      <c r="D487" s="233"/>
      <c r="E487" s="233"/>
      <c r="F487" s="254"/>
      <c r="G487" s="253"/>
      <c r="H487" s="254"/>
      <c r="I487" s="251"/>
    </row>
    <row r="488" spans="2:9" x14ac:dyDescent="0.25">
      <c r="B488" s="250">
        <v>54</v>
      </c>
      <c r="C488" s="233"/>
      <c r="D488" s="233"/>
      <c r="E488" s="233"/>
      <c r="F488" s="254"/>
      <c r="G488" s="253"/>
      <c r="H488" s="254"/>
      <c r="I488" s="251"/>
    </row>
    <row r="489" spans="2:9" x14ac:dyDescent="0.25">
      <c r="B489" s="250">
        <v>55</v>
      </c>
      <c r="C489" s="233">
        <v>44739</v>
      </c>
      <c r="D489" s="233" t="s">
        <v>219</v>
      </c>
      <c r="E489" s="233" t="s">
        <v>1</v>
      </c>
      <c r="F489" s="254" t="s">
        <v>903</v>
      </c>
      <c r="G489" s="253" t="s">
        <v>818</v>
      </c>
      <c r="H489" s="254" t="s">
        <v>907</v>
      </c>
      <c r="I489" s="251" t="s">
        <v>905</v>
      </c>
    </row>
    <row r="490" spans="2:9" x14ac:dyDescent="0.25">
      <c r="B490" s="250">
        <v>56</v>
      </c>
      <c r="C490" s="233">
        <v>44740</v>
      </c>
      <c r="D490" s="233" t="s">
        <v>219</v>
      </c>
      <c r="E490" s="233" t="s">
        <v>1</v>
      </c>
      <c r="F490" s="254" t="s">
        <v>903</v>
      </c>
      <c r="G490" s="253" t="s">
        <v>818</v>
      </c>
      <c r="H490" s="254" t="s">
        <v>904</v>
      </c>
      <c r="I490" s="251" t="s">
        <v>906</v>
      </c>
    </row>
    <row r="491" spans="2:9" x14ac:dyDescent="0.25">
      <c r="B491" s="250">
        <v>57</v>
      </c>
      <c r="C491" s="233"/>
      <c r="D491" s="233"/>
      <c r="E491" s="233"/>
      <c r="F491" s="254"/>
      <c r="G491" s="253"/>
      <c r="H491" s="254"/>
      <c r="I491" s="233"/>
    </row>
    <row r="492" spans="2:9" x14ac:dyDescent="0.25">
      <c r="B492" s="250">
        <v>58</v>
      </c>
      <c r="C492" s="233"/>
      <c r="D492" s="233"/>
      <c r="E492" s="233"/>
      <c r="F492" s="254"/>
      <c r="G492" s="253"/>
      <c r="H492" s="254"/>
      <c r="I492" s="233"/>
    </row>
    <row r="493" spans="2:9" x14ac:dyDescent="0.25">
      <c r="B493" s="250">
        <v>59</v>
      </c>
      <c r="C493" s="233">
        <v>44763</v>
      </c>
      <c r="D493" s="233" t="s">
        <v>219</v>
      </c>
      <c r="E493" s="233" t="s">
        <v>644</v>
      </c>
      <c r="F493" s="254" t="s">
        <v>912</v>
      </c>
      <c r="G493" s="312" t="s">
        <v>725</v>
      </c>
      <c r="H493" s="254" t="s">
        <v>913</v>
      </c>
      <c r="I493" s="267"/>
    </row>
    <row r="494" spans="2:9" x14ac:dyDescent="0.25">
      <c r="B494" s="301">
        <v>60</v>
      </c>
      <c r="C494" s="302">
        <v>44764</v>
      </c>
      <c r="D494" s="302" t="s">
        <v>219</v>
      </c>
      <c r="E494" s="302" t="s">
        <v>644</v>
      </c>
      <c r="F494" s="311" t="str">
        <f>+F493</f>
        <v>9335842489 [gara 8657409]</v>
      </c>
      <c r="G494" s="313" t="s">
        <v>725</v>
      </c>
      <c r="H494" s="303" t="s">
        <v>911</v>
      </c>
      <c r="I494" s="303" t="s">
        <v>575</v>
      </c>
    </row>
    <row r="495" spans="2:9" x14ac:dyDescent="0.25">
      <c r="B495" s="250">
        <v>61</v>
      </c>
      <c r="C495" s="233"/>
      <c r="D495" s="251"/>
      <c r="E495" s="251"/>
      <c r="F495" s="251"/>
      <c r="G495" s="251"/>
      <c r="H495" s="251"/>
      <c r="I495" s="251"/>
    </row>
    <row r="496" spans="2:9" x14ac:dyDescent="0.25">
      <c r="B496" s="250">
        <v>62</v>
      </c>
      <c r="C496" s="233">
        <v>44767</v>
      </c>
      <c r="D496" s="233" t="s">
        <v>219</v>
      </c>
      <c r="E496" s="233" t="s">
        <v>644</v>
      </c>
      <c r="F496" s="251" t="s">
        <v>914</v>
      </c>
      <c r="G496" s="251" t="s">
        <v>865</v>
      </c>
      <c r="H496" s="251" t="s">
        <v>925</v>
      </c>
      <c r="I496" s="251" t="s">
        <v>718</v>
      </c>
    </row>
    <row r="497" spans="2:9" x14ac:dyDescent="0.25">
      <c r="B497" s="250">
        <v>63</v>
      </c>
      <c r="C497" s="233">
        <v>44768</v>
      </c>
      <c r="D497" s="233" t="s">
        <v>219</v>
      </c>
      <c r="E497" s="233" t="s">
        <v>644</v>
      </c>
      <c r="F497" s="251" t="s">
        <v>916</v>
      </c>
      <c r="G497" s="251" t="s">
        <v>865</v>
      </c>
      <c r="H497" s="251" t="s">
        <v>915</v>
      </c>
      <c r="I497" s="314"/>
    </row>
    <row r="498" spans="2:9" x14ac:dyDescent="0.25">
      <c r="B498" s="250">
        <v>64</v>
      </c>
      <c r="C498" s="233">
        <v>44769</v>
      </c>
      <c r="D498" s="233" t="s">
        <v>219</v>
      </c>
      <c r="E498" s="233" t="s">
        <v>644</v>
      </c>
      <c r="F498" s="251" t="s">
        <v>919</v>
      </c>
      <c r="G498" s="251" t="str">
        <f>+G497</f>
        <v>NUOVE STRATEGIE II</v>
      </c>
      <c r="H498" s="251" t="s">
        <v>922</v>
      </c>
      <c r="I498" s="297"/>
    </row>
    <row r="499" spans="2:9" x14ac:dyDescent="0.25">
      <c r="B499" s="250">
        <v>65</v>
      </c>
      <c r="C499" s="233">
        <f>+C498</f>
        <v>44769</v>
      </c>
      <c r="D499" s="233" t="s">
        <v>219</v>
      </c>
      <c r="E499" s="233" t="s">
        <v>644</v>
      </c>
      <c r="F499" s="251" t="s">
        <v>920</v>
      </c>
      <c r="G499" s="251" t="str">
        <f>+G498</f>
        <v>NUOVE STRATEGIE II</v>
      </c>
      <c r="H499" s="251" t="s">
        <v>921</v>
      </c>
      <c r="I499" s="297"/>
    </row>
    <row r="500" spans="2:9" x14ac:dyDescent="0.25">
      <c r="B500" s="250">
        <v>66</v>
      </c>
      <c r="C500" s="233">
        <f>+C499</f>
        <v>44769</v>
      </c>
      <c r="D500" s="233" t="s">
        <v>219</v>
      </c>
      <c r="E500" s="233" t="s">
        <v>644</v>
      </c>
      <c r="F500" s="251" t="s">
        <v>923</v>
      </c>
      <c r="G500" s="251" t="str">
        <f>+G499</f>
        <v>NUOVE STRATEGIE II</v>
      </c>
      <c r="H500" s="251" t="s">
        <v>924</v>
      </c>
      <c r="I500" s="297"/>
    </row>
    <row r="501" spans="2:9" x14ac:dyDescent="0.25">
      <c r="B501" s="250">
        <v>67</v>
      </c>
      <c r="C501" s="233">
        <v>44776</v>
      </c>
      <c r="D501" s="233" t="str">
        <f>+D497</f>
        <v>GEMMA</v>
      </c>
      <c r="E501" s="233" t="s">
        <v>644</v>
      </c>
      <c r="F501" s="292" t="s">
        <v>770</v>
      </c>
      <c r="G501" s="251" t="str">
        <f>+G500</f>
        <v>NUOVE STRATEGIE II</v>
      </c>
      <c r="H501" s="251" t="s">
        <v>926</v>
      </c>
      <c r="I501" s="251" t="s">
        <v>927</v>
      </c>
    </row>
    <row r="502" spans="2:9" x14ac:dyDescent="0.25">
      <c r="B502" s="250">
        <v>68</v>
      </c>
      <c r="C502" s="233">
        <v>44777</v>
      </c>
      <c r="D502" s="233" t="s">
        <v>219</v>
      </c>
      <c r="E502" s="233" t="s">
        <v>644</v>
      </c>
      <c r="F502" s="251" t="str">
        <f>+F497</f>
        <v>Z3F3749647</v>
      </c>
      <c r="G502" s="251" t="str">
        <f>+G497</f>
        <v>NUOVE STRATEGIE II</v>
      </c>
      <c r="H502" s="251" t="s">
        <v>917</v>
      </c>
      <c r="I502" s="251" t="s">
        <v>918</v>
      </c>
    </row>
    <row r="503" spans="2:9" x14ac:dyDescent="0.25">
      <c r="B503" s="250">
        <v>69</v>
      </c>
      <c r="C503" s="233">
        <f>+C502</f>
        <v>44777</v>
      </c>
      <c r="D503" s="233" t="s">
        <v>219</v>
      </c>
      <c r="E503" s="233" t="s">
        <v>644</v>
      </c>
      <c r="F503" s="251" t="s">
        <v>928</v>
      </c>
      <c r="G503" s="251" t="str">
        <f>+G502</f>
        <v>NUOVE STRATEGIE II</v>
      </c>
      <c r="H503" s="251" t="s">
        <v>932</v>
      </c>
      <c r="I503" s="297"/>
    </row>
    <row r="504" spans="2:9" x14ac:dyDescent="0.25">
      <c r="B504" s="250">
        <v>70</v>
      </c>
      <c r="C504" s="233">
        <v>44804</v>
      </c>
      <c r="D504" s="233" t="s">
        <v>219</v>
      </c>
      <c r="E504" s="233" t="s">
        <v>644</v>
      </c>
      <c r="F504" s="251" t="str">
        <f>+F499</f>
        <v>ZF9374D623</v>
      </c>
      <c r="G504" s="251" t="str">
        <f>+G499</f>
        <v>NUOVE STRATEGIE II</v>
      </c>
      <c r="H504" s="251" t="s">
        <v>929</v>
      </c>
      <c r="I504" s="251" t="s">
        <v>930</v>
      </c>
    </row>
    <row r="505" spans="2:9" x14ac:dyDescent="0.25">
      <c r="B505" s="250">
        <v>71</v>
      </c>
      <c r="C505" s="233">
        <f>+C504</f>
        <v>44804</v>
      </c>
      <c r="D505" s="233" t="s">
        <v>219</v>
      </c>
      <c r="E505" s="233" t="s">
        <v>644</v>
      </c>
      <c r="F505" s="251" t="str">
        <f>+F503</f>
        <v>ZF83767E69</v>
      </c>
      <c r="G505" s="251" t="str">
        <f>+G504</f>
        <v>NUOVE STRATEGIE II</v>
      </c>
      <c r="H505" s="251" t="s">
        <v>931</v>
      </c>
      <c r="I505" s="251" t="str">
        <f>+I504</f>
        <v>NOVACONN</v>
      </c>
    </row>
    <row r="506" spans="2:9" x14ac:dyDescent="0.25">
      <c r="B506" s="250"/>
      <c r="C506" s="233"/>
      <c r="D506" s="233"/>
      <c r="E506" s="233"/>
      <c r="F506" s="251"/>
      <c r="G506" s="251"/>
      <c r="H506" s="251"/>
      <c r="I506" s="251"/>
    </row>
    <row r="507" spans="2:9" x14ac:dyDescent="0.25">
      <c r="B507" s="250"/>
      <c r="C507" s="282"/>
      <c r="D507" s="233"/>
      <c r="E507" s="233"/>
      <c r="F507" s="251"/>
      <c r="G507" s="251"/>
      <c r="H507" s="251"/>
      <c r="I507" s="251"/>
    </row>
    <row r="508" spans="2:9" x14ac:dyDescent="0.25">
      <c r="B508" s="250"/>
      <c r="C508" s="282"/>
      <c r="D508" s="233"/>
      <c r="E508" s="233"/>
      <c r="F508" s="251"/>
      <c r="G508" s="251"/>
      <c r="H508" s="251"/>
      <c r="I508" s="251"/>
    </row>
    <row r="509" spans="2:9" x14ac:dyDescent="0.25">
      <c r="B509" s="250"/>
      <c r="C509" s="282"/>
      <c r="D509" s="233"/>
      <c r="E509" s="233"/>
      <c r="F509" s="251"/>
      <c r="G509" s="251"/>
      <c r="H509" s="251"/>
      <c r="I509" s="251"/>
    </row>
    <row r="510" spans="2:9" x14ac:dyDescent="0.25">
      <c r="B510" s="250"/>
      <c r="C510" s="282"/>
      <c r="D510" s="233"/>
      <c r="E510" s="233"/>
      <c r="F510" s="251"/>
      <c r="G510" s="251"/>
      <c r="H510" s="251"/>
      <c r="I510" s="251"/>
    </row>
    <row r="511" spans="2:9" x14ac:dyDescent="0.25">
      <c r="B511" s="250"/>
      <c r="C511" s="282"/>
      <c r="D511" s="233"/>
      <c r="E511" s="233"/>
      <c r="F511" s="251"/>
      <c r="G511" s="251"/>
      <c r="H511" s="251"/>
      <c r="I511" s="251"/>
    </row>
    <row r="512" spans="2:9" x14ac:dyDescent="0.25">
      <c r="B512" s="250"/>
      <c r="C512" s="282"/>
      <c r="D512" s="233"/>
      <c r="E512" s="233"/>
      <c r="F512" s="251"/>
      <c r="G512" s="251"/>
      <c r="H512" s="251"/>
      <c r="I512" s="251"/>
    </row>
    <row r="513" spans="2:9" x14ac:dyDescent="0.25">
      <c r="B513" s="250"/>
      <c r="C513" s="282"/>
      <c r="D513" s="233"/>
      <c r="E513" s="233"/>
      <c r="F513" s="251"/>
      <c r="G513" s="251"/>
      <c r="H513" s="251"/>
      <c r="I513" s="251"/>
    </row>
    <row r="514" spans="2:9" x14ac:dyDescent="0.25">
      <c r="B514" s="250"/>
      <c r="C514" s="282"/>
      <c r="D514" s="233"/>
      <c r="E514" s="233"/>
      <c r="F514" s="251"/>
      <c r="G514" s="251"/>
      <c r="H514" s="251"/>
      <c r="I514" s="251"/>
    </row>
    <row r="515" spans="2:9" x14ac:dyDescent="0.25">
      <c r="B515" s="250"/>
      <c r="C515" s="282"/>
      <c r="D515" s="233"/>
      <c r="E515" s="233"/>
      <c r="F515" s="251"/>
      <c r="G515" s="251"/>
      <c r="H515" s="251"/>
      <c r="I515" s="251"/>
    </row>
    <row r="516" spans="2:9" x14ac:dyDescent="0.25">
      <c r="B516" s="282"/>
      <c r="C516" s="282"/>
      <c r="D516" s="251"/>
      <c r="E516" s="251"/>
      <c r="F516" s="251"/>
      <c r="G516" s="251"/>
      <c r="H516" s="251"/>
      <c r="I516" s="251"/>
    </row>
    <row r="517" spans="2:9" x14ac:dyDescent="0.25">
      <c r="B517" s="282"/>
      <c r="C517" s="282"/>
      <c r="D517" s="251"/>
      <c r="E517" s="251"/>
      <c r="F517" s="251"/>
      <c r="G517" s="251"/>
      <c r="H517" s="251"/>
      <c r="I517" s="251"/>
    </row>
    <row r="518" spans="2:9" x14ac:dyDescent="0.25">
      <c r="B518" s="282"/>
      <c r="C518" s="282"/>
      <c r="D518" s="251"/>
      <c r="E518" s="251"/>
      <c r="F518" s="251"/>
      <c r="G518" s="251"/>
      <c r="H518" s="251"/>
      <c r="I518" s="251"/>
    </row>
    <row r="519" spans="2:9" x14ac:dyDescent="0.25">
      <c r="B519" s="282"/>
      <c r="C519" s="282"/>
      <c r="D519" s="251"/>
      <c r="E519" s="251"/>
      <c r="F519" s="251"/>
      <c r="G519" s="251"/>
      <c r="H519" s="251"/>
      <c r="I519" s="251"/>
    </row>
    <row r="520" spans="2:9" x14ac:dyDescent="0.25">
      <c r="B520" s="282"/>
      <c r="C520" s="282"/>
      <c r="D520" s="251"/>
      <c r="E520" s="251"/>
      <c r="F520" s="251"/>
      <c r="G520" s="251"/>
      <c r="H520" s="251"/>
      <c r="I520" s="251"/>
    </row>
    <row r="521" spans="2:9" x14ac:dyDescent="0.25">
      <c r="B521" s="282"/>
      <c r="C521" s="282"/>
      <c r="D521" s="251"/>
      <c r="E521" s="251"/>
      <c r="F521" s="251"/>
      <c r="G521" s="251"/>
      <c r="H521" s="251"/>
      <c r="I521" s="251"/>
    </row>
    <row r="522" spans="2:9" x14ac:dyDescent="0.25">
      <c r="B522" s="282"/>
      <c r="C522" s="282"/>
      <c r="D522" s="251"/>
      <c r="E522" s="251"/>
      <c r="F522" s="251"/>
      <c r="G522" s="251"/>
      <c r="H522" s="251"/>
      <c r="I522" s="251"/>
    </row>
    <row r="523" spans="2:9" x14ac:dyDescent="0.25">
      <c r="B523" s="282"/>
      <c r="C523" s="282"/>
      <c r="D523" s="251"/>
      <c r="E523" s="251"/>
      <c r="F523" s="251"/>
      <c r="G523" s="251"/>
      <c r="H523" s="251"/>
      <c r="I523" s="251"/>
    </row>
    <row r="524" spans="2:9" x14ac:dyDescent="0.25">
      <c r="B524" s="282"/>
      <c r="C524" s="282"/>
      <c r="D524" s="251"/>
      <c r="E524" s="251"/>
      <c r="F524" s="251"/>
      <c r="G524" s="251"/>
      <c r="H524" s="251"/>
      <c r="I524" s="251"/>
    </row>
    <row r="525" spans="2:9" x14ac:dyDescent="0.25">
      <c r="B525" s="282"/>
      <c r="C525" s="282"/>
      <c r="D525" s="251"/>
      <c r="E525" s="251"/>
      <c r="F525" s="251"/>
      <c r="G525" s="251"/>
      <c r="H525" s="251"/>
      <c r="I525" s="251"/>
    </row>
    <row r="526" spans="2:9" x14ac:dyDescent="0.25">
      <c r="B526" s="282"/>
      <c r="C526" s="282"/>
      <c r="D526" s="251"/>
      <c r="E526" s="251"/>
      <c r="F526" s="251"/>
      <c r="G526" s="251"/>
      <c r="H526" s="251"/>
      <c r="I526" s="251"/>
    </row>
    <row r="527" spans="2:9" x14ac:dyDescent="0.25">
      <c r="B527" s="282"/>
      <c r="C527" s="282"/>
      <c r="D527" s="251"/>
      <c r="E527" s="251"/>
      <c r="F527" s="251"/>
      <c r="G527" s="251"/>
      <c r="H527" s="251"/>
      <c r="I527" s="251"/>
    </row>
    <row r="528" spans="2:9" x14ac:dyDescent="0.25">
      <c r="B528" s="282"/>
      <c r="C528" s="282"/>
      <c r="D528" s="251"/>
      <c r="E528" s="251"/>
      <c r="F528" s="251"/>
      <c r="G528" s="251"/>
      <c r="H528" s="251"/>
      <c r="I528" s="251"/>
    </row>
    <row r="529" spans="2:9" x14ac:dyDescent="0.25">
      <c r="B529" s="282"/>
      <c r="C529" s="282"/>
      <c r="D529" s="251"/>
      <c r="E529" s="251"/>
      <c r="F529" s="251"/>
      <c r="G529" s="251"/>
      <c r="H529" s="251"/>
      <c r="I529" s="251"/>
    </row>
    <row r="530" spans="2:9" x14ac:dyDescent="0.25">
      <c r="B530" s="282"/>
      <c r="C530" s="282"/>
      <c r="D530" s="251"/>
      <c r="E530" s="251"/>
      <c r="F530" s="251"/>
      <c r="G530" s="251"/>
      <c r="H530" s="251"/>
      <c r="I530" s="251"/>
    </row>
    <row r="531" spans="2:9" x14ac:dyDescent="0.25">
      <c r="B531" s="282"/>
      <c r="C531" s="282"/>
      <c r="D531" s="251"/>
      <c r="E531" s="251"/>
      <c r="F531" s="251"/>
      <c r="G531" s="251"/>
      <c r="H531" s="251"/>
      <c r="I531" s="251"/>
    </row>
    <row r="532" spans="2:9" x14ac:dyDescent="0.25">
      <c r="B532" s="282"/>
      <c r="C532" s="282"/>
      <c r="D532" s="251"/>
      <c r="E532" s="251"/>
      <c r="F532" s="251"/>
      <c r="G532" s="251"/>
      <c r="H532" s="251"/>
      <c r="I532" s="251"/>
    </row>
    <row r="533" spans="2:9" x14ac:dyDescent="0.25">
      <c r="B533" s="282"/>
      <c r="C533" s="282"/>
      <c r="D533" s="251"/>
      <c r="E533" s="251"/>
      <c r="F533" s="251"/>
      <c r="G533" s="251"/>
      <c r="H533" s="251"/>
      <c r="I533" s="251"/>
    </row>
    <row r="534" spans="2:9" x14ac:dyDescent="0.25">
      <c r="B534" s="282"/>
      <c r="C534" s="282"/>
      <c r="D534" s="251"/>
      <c r="E534" s="251"/>
      <c r="F534" s="251"/>
      <c r="G534" s="251"/>
      <c r="H534" s="251"/>
      <c r="I534" s="251"/>
    </row>
    <row r="535" spans="2:9" x14ac:dyDescent="0.25">
      <c r="B535" s="282"/>
      <c r="C535" s="282"/>
      <c r="D535" s="251"/>
      <c r="E535" s="251"/>
      <c r="F535" s="251"/>
      <c r="G535" s="251"/>
      <c r="H535" s="251"/>
      <c r="I535" s="251"/>
    </row>
    <row r="536" spans="2:9" x14ac:dyDescent="0.25">
      <c r="B536" s="282"/>
      <c r="C536" s="282"/>
      <c r="D536" s="251"/>
      <c r="E536" s="251"/>
      <c r="F536" s="251"/>
      <c r="G536" s="251"/>
      <c r="H536" s="251"/>
      <c r="I536" s="251"/>
    </row>
    <row r="537" spans="2:9" x14ac:dyDescent="0.25">
      <c r="B537" s="282"/>
      <c r="C537" s="282"/>
      <c r="D537" s="251"/>
      <c r="E537" s="251"/>
      <c r="F537" s="251"/>
      <c r="G537" s="251"/>
      <c r="H537" s="251"/>
      <c r="I537" s="251"/>
    </row>
    <row r="538" spans="2:9" x14ac:dyDescent="0.25">
      <c r="B538" s="282"/>
      <c r="C538" s="282"/>
      <c r="D538" s="251"/>
      <c r="E538" s="251"/>
      <c r="F538" s="251"/>
      <c r="G538" s="251"/>
      <c r="H538" s="251"/>
      <c r="I538" s="251"/>
    </row>
    <row r="539" spans="2:9" x14ac:dyDescent="0.25">
      <c r="B539" s="282"/>
      <c r="C539" s="282"/>
      <c r="D539" s="251"/>
      <c r="E539" s="251"/>
      <c r="F539" s="251"/>
      <c r="G539" s="251"/>
      <c r="H539" s="251"/>
      <c r="I539" s="251"/>
    </row>
    <row r="540" spans="2:9" x14ac:dyDescent="0.25">
      <c r="B540" s="282"/>
      <c r="C540" s="282"/>
      <c r="D540" s="251"/>
      <c r="E540" s="251"/>
      <c r="F540" s="251"/>
      <c r="G540" s="251"/>
      <c r="H540" s="251"/>
      <c r="I540" s="2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2" sqref="A22"/>
    </sheetView>
  </sheetViews>
  <sheetFormatPr defaultRowHeight="15" x14ac:dyDescent="0.25"/>
  <cols>
    <col min="1" max="1" width="13.7109375" customWidth="1"/>
    <col min="2" max="2" width="69.7109375" customWidth="1"/>
    <col min="3" max="3" width="30.5703125" customWidth="1"/>
    <col min="4" max="5" width="14.7109375" customWidth="1"/>
    <col min="6" max="6" width="40.85546875" customWidth="1"/>
  </cols>
  <sheetData>
    <row r="1" spans="1:6" x14ac:dyDescent="0.25">
      <c r="A1" s="252" t="s">
        <v>76</v>
      </c>
      <c r="B1" s="252" t="s">
        <v>77</v>
      </c>
      <c r="C1" s="252" t="s">
        <v>225</v>
      </c>
      <c r="D1" s="252" t="s">
        <v>699</v>
      </c>
      <c r="E1" s="252" t="s">
        <v>589</v>
      </c>
      <c r="F1" s="255" t="s">
        <v>228</v>
      </c>
    </row>
    <row r="2" spans="1:6" x14ac:dyDescent="0.25">
      <c r="A2" s="107" t="s">
        <v>539</v>
      </c>
      <c r="B2" s="187" t="s">
        <v>672</v>
      </c>
      <c r="C2" s="187" t="s">
        <v>537</v>
      </c>
      <c r="D2" s="186">
        <v>3</v>
      </c>
      <c r="E2" s="222">
        <v>43850</v>
      </c>
      <c r="F2" s="107" t="s">
        <v>541</v>
      </c>
    </row>
    <row r="3" spans="1:6" x14ac:dyDescent="0.25">
      <c r="A3" s="107" t="s">
        <v>544</v>
      </c>
      <c r="B3" s="107" t="s">
        <v>673</v>
      </c>
      <c r="C3" s="107" t="str">
        <f>+C2</f>
        <v>ORDINARIO 2020</v>
      </c>
      <c r="D3" s="105">
        <v>4</v>
      </c>
      <c r="E3" s="112">
        <v>43851</v>
      </c>
      <c r="F3" s="107" t="s">
        <v>543</v>
      </c>
    </row>
    <row r="4" spans="1:6" x14ac:dyDescent="0.25">
      <c r="A4" s="107" t="s">
        <v>546</v>
      </c>
      <c r="B4" s="107" t="s">
        <v>674</v>
      </c>
      <c r="C4" s="107" t="s">
        <v>537</v>
      </c>
      <c r="D4" s="105">
        <v>6</v>
      </c>
      <c r="E4" s="112">
        <v>43859</v>
      </c>
      <c r="F4" s="174" t="s">
        <v>703</v>
      </c>
    </row>
    <row r="5" spans="1:6" x14ac:dyDescent="0.25">
      <c r="A5" s="107" t="s">
        <v>555</v>
      </c>
      <c r="B5" s="107" t="s">
        <v>675</v>
      </c>
      <c r="C5" s="107" t="s">
        <v>653</v>
      </c>
      <c r="D5" s="105">
        <v>9</v>
      </c>
      <c r="E5" s="112">
        <v>43881</v>
      </c>
      <c r="F5" s="107" t="s">
        <v>554</v>
      </c>
    </row>
    <row r="6" spans="1:6" x14ac:dyDescent="0.25">
      <c r="A6" s="227" t="s">
        <v>426</v>
      </c>
      <c r="B6" s="107" t="s">
        <v>677</v>
      </c>
      <c r="C6" s="106" t="s">
        <v>654</v>
      </c>
      <c r="D6" s="105">
        <v>11</v>
      </c>
      <c r="E6" s="112">
        <v>43906</v>
      </c>
      <c r="F6" s="107" t="s">
        <v>460</v>
      </c>
    </row>
    <row r="7" spans="1:6" x14ac:dyDescent="0.25">
      <c r="A7" s="227" t="s">
        <v>559</v>
      </c>
      <c r="B7" s="107" t="s">
        <v>557</v>
      </c>
      <c r="C7" s="106" t="s">
        <v>655</v>
      </c>
      <c r="D7" s="105">
        <v>12</v>
      </c>
      <c r="E7" s="112">
        <v>43966</v>
      </c>
      <c r="F7" s="107" t="s">
        <v>560</v>
      </c>
    </row>
    <row r="8" spans="1:6" x14ac:dyDescent="0.25">
      <c r="A8" s="227" t="s">
        <v>312</v>
      </c>
      <c r="B8" s="107" t="s">
        <v>678</v>
      </c>
      <c r="C8" s="106" t="str">
        <f>+C6</f>
        <v>POC DISTRETTO DELL'AUDIOVISIVO</v>
      </c>
      <c r="D8" s="105">
        <v>13</v>
      </c>
      <c r="E8" s="112">
        <v>43969</v>
      </c>
      <c r="F8" s="107" t="s">
        <v>358</v>
      </c>
    </row>
    <row r="9" spans="1:6" x14ac:dyDescent="0.25">
      <c r="A9" s="174" t="s">
        <v>564</v>
      </c>
      <c r="B9" s="174" t="str">
        <f>+B7</f>
        <v xml:space="preserve">nomina membri esterni Commissione valutazione </v>
      </c>
      <c r="C9" s="174" t="str">
        <f>+C5</f>
        <v>POC PROMOZIONE TURISTICA I</v>
      </c>
      <c r="D9" s="171">
        <v>15</v>
      </c>
      <c r="E9" s="233">
        <v>43985</v>
      </c>
      <c r="F9" s="107" t="s">
        <v>701</v>
      </c>
    </row>
    <row r="10" spans="1:6" x14ac:dyDescent="0.25">
      <c r="A10" s="174" t="s">
        <v>596</v>
      </c>
      <c r="B10" s="174" t="str">
        <f>+B13</f>
        <v>contratto licenza d'uso materiali e contenuti audiovisivi per programma di comunicazione</v>
      </c>
      <c r="C10" s="106" t="str">
        <f>+C9</f>
        <v>POC PROMOZIONE TURISTICA I</v>
      </c>
      <c r="D10" s="171">
        <v>23</v>
      </c>
      <c r="E10" s="233">
        <v>44039</v>
      </c>
      <c r="F10" s="107" t="s">
        <v>598</v>
      </c>
    </row>
    <row r="11" spans="1:6" x14ac:dyDescent="0.25">
      <c r="A11" s="107" t="s">
        <v>591</v>
      </c>
      <c r="B11" s="107" t="s">
        <v>676</v>
      </c>
      <c r="C11" s="106" t="str">
        <f>+C8</f>
        <v>POC DISTRETTO DELL'AUDIOVISIVO</v>
      </c>
      <c r="D11" s="105">
        <v>25</v>
      </c>
      <c r="E11" s="233">
        <v>44046</v>
      </c>
      <c r="F11" s="107" t="s">
        <v>575</v>
      </c>
    </row>
    <row r="12" spans="1:6" x14ac:dyDescent="0.25">
      <c r="A12" s="107" t="s">
        <v>582</v>
      </c>
      <c r="B12" s="107" t="str">
        <f>+B9</f>
        <v xml:space="preserve">nomina membri esterni Commissione valutazione </v>
      </c>
      <c r="C12" s="174" t="s">
        <v>580</v>
      </c>
      <c r="D12" s="105">
        <v>28</v>
      </c>
      <c r="E12" s="112">
        <v>44070</v>
      </c>
      <c r="F12" s="107" t="str">
        <f>+F9</f>
        <v>SIMONE NOBILE - GRAZIELLA BILDESHEIM</v>
      </c>
    </row>
    <row r="13" spans="1:6" x14ac:dyDescent="0.25">
      <c r="A13" s="173">
        <v>8431979132</v>
      </c>
      <c r="B13" s="174" t="s">
        <v>671</v>
      </c>
      <c r="C13" s="106" t="str">
        <f>+C10</f>
        <v>POC PROMOZIONE TURISTICA I</v>
      </c>
      <c r="D13" s="253" t="s">
        <v>692</v>
      </c>
      <c r="E13" s="233">
        <v>44088</v>
      </c>
      <c r="F13" s="107" t="s">
        <v>670</v>
      </c>
    </row>
    <row r="14" spans="1:6" x14ac:dyDescent="0.25">
      <c r="A14" s="254" t="s">
        <v>664</v>
      </c>
      <c r="B14" s="174" t="str">
        <f t="shared" ref="B14:C19" si="0">+B13</f>
        <v>contratto licenza d'uso materiali e contenuti audiovisivi per programma di comunicazione</v>
      </c>
      <c r="C14" s="106" t="str">
        <f t="shared" si="0"/>
        <v>POC PROMOZIONE TURISTICA I</v>
      </c>
      <c r="D14" s="253" t="s">
        <v>693</v>
      </c>
      <c r="E14" s="233">
        <f t="shared" ref="E14:E19" si="1">+E13</f>
        <v>44088</v>
      </c>
      <c r="F14" s="107" t="s">
        <v>658</v>
      </c>
    </row>
    <row r="15" spans="1:6" x14ac:dyDescent="0.25">
      <c r="A15" s="254" t="s">
        <v>665</v>
      </c>
      <c r="B15" s="174" t="str">
        <f t="shared" si="0"/>
        <v>contratto licenza d'uso materiali e contenuti audiovisivi per programma di comunicazione</v>
      </c>
      <c r="C15" s="106" t="str">
        <f t="shared" si="0"/>
        <v>POC PROMOZIONE TURISTICA I</v>
      </c>
      <c r="D15" s="253" t="s">
        <v>694</v>
      </c>
      <c r="E15" s="233">
        <f t="shared" si="1"/>
        <v>44088</v>
      </c>
      <c r="F15" s="107" t="s">
        <v>659</v>
      </c>
    </row>
    <row r="16" spans="1:6" x14ac:dyDescent="0.25">
      <c r="A16" s="254" t="s">
        <v>666</v>
      </c>
      <c r="B16" s="174" t="str">
        <f t="shared" si="0"/>
        <v>contratto licenza d'uso materiali e contenuti audiovisivi per programma di comunicazione</v>
      </c>
      <c r="C16" s="106" t="str">
        <f t="shared" si="0"/>
        <v>POC PROMOZIONE TURISTICA I</v>
      </c>
      <c r="D16" s="253" t="s">
        <v>695</v>
      </c>
      <c r="E16" s="233">
        <f t="shared" si="1"/>
        <v>44088</v>
      </c>
      <c r="F16" s="107" t="s">
        <v>660</v>
      </c>
    </row>
    <row r="17" spans="1:6" x14ac:dyDescent="0.25">
      <c r="A17" s="254" t="s">
        <v>667</v>
      </c>
      <c r="B17" s="174" t="str">
        <f t="shared" si="0"/>
        <v>contratto licenza d'uso materiali e contenuti audiovisivi per programma di comunicazione</v>
      </c>
      <c r="C17" s="106" t="str">
        <f t="shared" si="0"/>
        <v>POC PROMOZIONE TURISTICA I</v>
      </c>
      <c r="D17" s="253" t="s">
        <v>696</v>
      </c>
      <c r="E17" s="233">
        <f t="shared" si="1"/>
        <v>44088</v>
      </c>
      <c r="F17" s="107" t="s">
        <v>661</v>
      </c>
    </row>
    <row r="18" spans="1:6" x14ac:dyDescent="0.25">
      <c r="A18" s="254" t="s">
        <v>668</v>
      </c>
      <c r="B18" s="174" t="str">
        <f t="shared" si="0"/>
        <v>contratto licenza d'uso materiali e contenuti audiovisivi per programma di comunicazione</v>
      </c>
      <c r="C18" s="106" t="str">
        <f t="shared" si="0"/>
        <v>POC PROMOZIONE TURISTICA I</v>
      </c>
      <c r="D18" s="253" t="s">
        <v>697</v>
      </c>
      <c r="E18" s="233">
        <f t="shared" si="1"/>
        <v>44088</v>
      </c>
      <c r="F18" s="107" t="s">
        <v>662</v>
      </c>
    </row>
    <row r="19" spans="1:6" x14ac:dyDescent="0.25">
      <c r="A19" s="254" t="s">
        <v>669</v>
      </c>
      <c r="B19" s="174" t="str">
        <f t="shared" si="0"/>
        <v>contratto licenza d'uso materiali e contenuti audiovisivi per programma di comunicazione</v>
      </c>
      <c r="C19" s="106" t="str">
        <f t="shared" si="0"/>
        <v>POC PROMOZIONE TURISTICA I</v>
      </c>
      <c r="D19" s="253" t="s">
        <v>698</v>
      </c>
      <c r="E19" s="233">
        <f t="shared" si="1"/>
        <v>44088</v>
      </c>
      <c r="F19" s="107" t="s">
        <v>663</v>
      </c>
    </row>
    <row r="20" spans="1:6" x14ac:dyDescent="0.25">
      <c r="A20" s="107" t="s">
        <v>585</v>
      </c>
      <c r="B20" s="107" t="s">
        <v>679</v>
      </c>
      <c r="C20" s="107" t="str">
        <f>+C4</f>
        <v>ORDINARIO 2020</v>
      </c>
      <c r="D20" s="105">
        <v>30</v>
      </c>
      <c r="E20" s="112">
        <v>44089</v>
      </c>
      <c r="F20" s="107" t="s">
        <v>587</v>
      </c>
    </row>
    <row r="21" spans="1:6" x14ac:dyDescent="0.25">
      <c r="A21" s="107" t="s">
        <v>592</v>
      </c>
      <c r="B21" s="107" t="str">
        <f>+B7</f>
        <v xml:space="preserve">nomina membri esterni Commissione valutazione </v>
      </c>
      <c r="C21" s="174" t="s">
        <v>656</v>
      </c>
      <c r="D21" s="105">
        <v>31</v>
      </c>
      <c r="E21" s="112">
        <v>44099</v>
      </c>
      <c r="F21" s="107" t="s">
        <v>702</v>
      </c>
    </row>
    <row r="22" spans="1:6" x14ac:dyDescent="0.25">
      <c r="A22" s="107" t="s">
        <v>581</v>
      </c>
      <c r="B22" s="107" t="s">
        <v>682</v>
      </c>
      <c r="C22" s="107" t="str">
        <f>+C20</f>
        <v>ORDINARIO 2020</v>
      </c>
      <c r="D22" s="105">
        <v>32</v>
      </c>
      <c r="E22" s="112">
        <v>44099</v>
      </c>
      <c r="F22" s="107" t="s">
        <v>595</v>
      </c>
    </row>
    <row r="23" spans="1:6" x14ac:dyDescent="0.25">
      <c r="A23" s="107" t="s">
        <v>605</v>
      </c>
      <c r="B23" s="107" t="s">
        <v>684</v>
      </c>
      <c r="C23" s="174" t="s">
        <v>683</v>
      </c>
      <c r="D23" s="105">
        <v>34</v>
      </c>
      <c r="E23" s="112">
        <v>44109</v>
      </c>
      <c r="F23" s="107" t="s">
        <v>606</v>
      </c>
    </row>
    <row r="24" spans="1:6" x14ac:dyDescent="0.25">
      <c r="A24" s="107" t="s">
        <v>607</v>
      </c>
      <c r="B24" s="107" t="s">
        <v>681</v>
      </c>
      <c r="C24" s="107" t="s">
        <v>680</v>
      </c>
      <c r="D24" s="105">
        <v>36</v>
      </c>
      <c r="E24" s="112">
        <v>44116</v>
      </c>
      <c r="F24" s="107" t="s">
        <v>519</v>
      </c>
    </row>
    <row r="25" spans="1:6" x14ac:dyDescent="0.25">
      <c r="A25" s="107" t="s">
        <v>603</v>
      </c>
      <c r="B25" s="107" t="s">
        <v>685</v>
      </c>
      <c r="C25" s="107" t="str">
        <f>+C22</f>
        <v>ORDINARIO 2020</v>
      </c>
      <c r="D25" s="105">
        <v>37</v>
      </c>
      <c r="E25" s="112">
        <f>+E24</f>
        <v>44116</v>
      </c>
      <c r="F25" s="107" t="s">
        <v>612</v>
      </c>
    </row>
    <row r="26" spans="1:6" x14ac:dyDescent="0.25">
      <c r="A26" s="107" t="s">
        <v>573</v>
      </c>
      <c r="B26" s="107" t="s">
        <v>686</v>
      </c>
      <c r="C26" s="107" t="str">
        <f>+C25</f>
        <v>ORDINARIO 2020</v>
      </c>
      <c r="D26" s="105">
        <v>38</v>
      </c>
      <c r="E26" s="112">
        <v>44117</v>
      </c>
      <c r="F26" s="107" t="s">
        <v>572</v>
      </c>
    </row>
    <row r="27" spans="1:6" x14ac:dyDescent="0.25">
      <c r="A27" s="107" t="s">
        <v>707</v>
      </c>
      <c r="B27" s="107" t="s">
        <v>716</v>
      </c>
      <c r="C27" s="107" t="str">
        <f>+C21</f>
        <v>POC NUOVE STRATEGIE 2020 - linea 5</v>
      </c>
      <c r="D27" s="105" t="s">
        <v>704</v>
      </c>
      <c r="E27" s="112">
        <v>44138</v>
      </c>
      <c r="F27" s="107" t="s">
        <v>712</v>
      </c>
    </row>
    <row r="28" spans="1:6" x14ac:dyDescent="0.25">
      <c r="A28" s="107" t="s">
        <v>708</v>
      </c>
      <c r="B28" s="107" t="str">
        <f>+B27</f>
        <v>incarico sviluppo sceneggiatura - sezione lungometraggi</v>
      </c>
      <c r="C28" s="107" t="str">
        <f>+C27</f>
        <v>POC NUOVE STRATEGIE 2020 - linea 5</v>
      </c>
      <c r="D28" s="105" t="s">
        <v>705</v>
      </c>
      <c r="E28" s="112">
        <f>+E27</f>
        <v>44138</v>
      </c>
      <c r="F28" s="107" t="s">
        <v>713</v>
      </c>
    </row>
    <row r="29" spans="1:6" x14ac:dyDescent="0.25">
      <c r="A29" s="107" t="s">
        <v>709</v>
      </c>
      <c r="B29" s="107" t="s">
        <v>715</v>
      </c>
      <c r="C29" s="107" t="str">
        <f>+C28</f>
        <v>POC NUOVE STRATEGIE 2020 - linea 5</v>
      </c>
      <c r="D29" s="105" t="s">
        <v>706</v>
      </c>
      <c r="E29" s="112">
        <f>+E28</f>
        <v>44138</v>
      </c>
      <c r="F29" s="107" t="s">
        <v>714</v>
      </c>
    </row>
    <row r="30" spans="1:6" x14ac:dyDescent="0.25">
      <c r="A30" s="107" t="s">
        <v>622</v>
      </c>
      <c r="B30" s="107" t="s">
        <v>687</v>
      </c>
      <c r="C30" s="107" t="str">
        <f>+C26</f>
        <v>ORDINARIO 2020</v>
      </c>
      <c r="D30" s="105">
        <v>43</v>
      </c>
      <c r="E30" s="112">
        <v>44166</v>
      </c>
      <c r="F30" s="107" t="s">
        <v>621</v>
      </c>
    </row>
    <row r="31" spans="1:6" x14ac:dyDescent="0.25">
      <c r="A31" s="174" t="s">
        <v>567</v>
      </c>
      <c r="B31" s="174" t="s">
        <v>700</v>
      </c>
      <c r="C31" s="174" t="s">
        <v>657</v>
      </c>
      <c r="D31" s="105">
        <v>45</v>
      </c>
      <c r="E31" s="112">
        <v>44183</v>
      </c>
      <c r="F31" s="107" t="s">
        <v>688</v>
      </c>
    </row>
    <row r="32" spans="1:6" x14ac:dyDescent="0.25">
      <c r="A32" s="107" t="s">
        <v>623</v>
      </c>
      <c r="B32" s="107" t="s">
        <v>690</v>
      </c>
      <c r="C32" s="107" t="s">
        <v>625</v>
      </c>
      <c r="D32" s="105">
        <v>46</v>
      </c>
      <c r="E32" s="112">
        <v>44187</v>
      </c>
      <c r="F32" s="107" t="s">
        <v>689</v>
      </c>
    </row>
    <row r="33" spans="1:6" x14ac:dyDescent="0.25">
      <c r="A33" s="174" t="s">
        <v>616</v>
      </c>
      <c r="B33" s="174" t="s">
        <v>691</v>
      </c>
      <c r="C33" s="174" t="str">
        <f>+C32</f>
        <v>LEGGE 2020 - ALL. B</v>
      </c>
      <c r="D33" s="171">
        <v>49</v>
      </c>
      <c r="E33" s="233">
        <v>44195</v>
      </c>
      <c r="F33" s="107" t="s">
        <v>632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tabSelected="1" topLeftCell="B1" zoomScale="120" zoomScaleNormal="120" workbookViewId="0">
      <selection activeCell="F26" sqref="F26"/>
    </sheetView>
  </sheetViews>
  <sheetFormatPr defaultRowHeight="15" x14ac:dyDescent="0.25"/>
  <cols>
    <col min="2" max="2" width="10.28515625" customWidth="1"/>
    <col min="3" max="3" width="12.28515625" customWidth="1"/>
    <col min="4" max="4" width="15.28515625" customWidth="1"/>
    <col min="5" max="5" width="13.42578125" customWidth="1"/>
    <col min="6" max="6" width="38.28515625" customWidth="1"/>
    <col min="7" max="7" width="51.85546875" customWidth="1"/>
    <col min="8" max="8" width="29.140625" customWidth="1"/>
    <col min="9" max="9" width="14.28515625" customWidth="1"/>
    <col min="10" max="10" width="13.28515625" customWidth="1"/>
    <col min="11" max="11" width="14.85546875" customWidth="1"/>
    <col min="12" max="12" width="11.42578125" customWidth="1"/>
    <col min="13" max="13" width="14.5703125" customWidth="1"/>
  </cols>
  <sheetData>
    <row r="1" spans="2:11" ht="15.75" thickBot="1" x14ac:dyDescent="0.3"/>
    <row r="2" spans="2:11" ht="15.75" thickBot="1" x14ac:dyDescent="0.3">
      <c r="B2" s="238"/>
      <c r="C2" s="257" t="s">
        <v>946</v>
      </c>
      <c r="D2" s="257"/>
      <c r="E2" s="257"/>
      <c r="F2" s="319"/>
      <c r="G2" s="259"/>
    </row>
    <row r="3" spans="2:11" x14ac:dyDescent="0.25">
      <c r="B3" s="102"/>
      <c r="C3" s="102"/>
      <c r="D3" s="102"/>
      <c r="E3" s="102"/>
      <c r="F3" s="102"/>
      <c r="G3" s="102"/>
    </row>
    <row r="4" spans="2:11" x14ac:dyDescent="0.25">
      <c r="B4" s="146" t="s">
        <v>588</v>
      </c>
      <c r="C4" s="146" t="s">
        <v>589</v>
      </c>
      <c r="D4" s="146" t="s">
        <v>935</v>
      </c>
      <c r="E4" s="146" t="s">
        <v>936</v>
      </c>
      <c r="F4" s="146" t="s">
        <v>77</v>
      </c>
      <c r="G4" s="146" t="s">
        <v>590</v>
      </c>
      <c r="H4" s="146" t="s">
        <v>228</v>
      </c>
      <c r="I4" s="146" t="s">
        <v>934</v>
      </c>
      <c r="J4" s="146" t="s">
        <v>139</v>
      </c>
      <c r="K4" s="146" t="s">
        <v>0</v>
      </c>
    </row>
    <row r="5" spans="2:11" x14ac:dyDescent="0.25">
      <c r="B5" s="105">
        <v>77</v>
      </c>
      <c r="C5" s="112">
        <v>43802</v>
      </c>
      <c r="D5" s="105" t="s">
        <v>515</v>
      </c>
      <c r="E5" s="105">
        <v>1</v>
      </c>
      <c r="F5" s="105" t="s">
        <v>937</v>
      </c>
      <c r="G5" s="105" t="s">
        <v>941</v>
      </c>
      <c r="H5" s="105" t="s">
        <v>519</v>
      </c>
      <c r="I5" s="320">
        <v>5932.16</v>
      </c>
      <c r="J5" s="320"/>
      <c r="K5" s="320">
        <f>+I5</f>
        <v>5932.16</v>
      </c>
    </row>
    <row r="6" spans="2:11" x14ac:dyDescent="0.25">
      <c r="B6" s="105">
        <v>91</v>
      </c>
      <c r="C6" s="112">
        <v>43829</v>
      </c>
      <c r="D6" s="105" t="s">
        <v>525</v>
      </c>
      <c r="E6" s="105">
        <v>2</v>
      </c>
      <c r="F6" s="105" t="s">
        <v>938</v>
      </c>
      <c r="G6" s="105" t="s">
        <v>939</v>
      </c>
      <c r="H6" s="105" t="s">
        <v>606</v>
      </c>
      <c r="I6" s="320">
        <v>49180.33</v>
      </c>
      <c r="J6" s="320">
        <f>+I6/100*22</f>
        <v>10819.672600000002</v>
      </c>
      <c r="K6" s="320">
        <f>SUM(I6:J6)</f>
        <v>60000.002600000007</v>
      </c>
    </row>
    <row r="7" spans="2:11" x14ac:dyDescent="0.25">
      <c r="B7" s="186">
        <v>9</v>
      </c>
      <c r="C7" s="222">
        <v>43881</v>
      </c>
      <c r="D7" s="186" t="s">
        <v>555</v>
      </c>
      <c r="E7" s="186">
        <v>1</v>
      </c>
      <c r="F7" s="186" t="s">
        <v>940</v>
      </c>
      <c r="G7" s="186" t="str">
        <f>+G5</f>
        <v>AFFIDAMENTO DIRETTO EX ART. 36, II° CO., LETT. A)</v>
      </c>
      <c r="H7" s="186" t="s">
        <v>942</v>
      </c>
      <c r="I7" s="323">
        <f>6000+900+(6900/100*4)</f>
        <v>7176</v>
      </c>
      <c r="J7" s="323">
        <f>(6000+900+6900/100*4)/100*22</f>
        <v>1578.72</v>
      </c>
      <c r="K7" s="323">
        <f>+I7+J7</f>
        <v>8754.7199999999993</v>
      </c>
    </row>
    <row r="8" spans="2:11" x14ac:dyDescent="0.25">
      <c r="B8" s="186">
        <v>15</v>
      </c>
      <c r="C8" s="222">
        <v>43985</v>
      </c>
      <c r="D8" s="186" t="s">
        <v>564</v>
      </c>
      <c r="E8" s="186">
        <v>1</v>
      </c>
      <c r="F8" s="186" t="s">
        <v>944</v>
      </c>
      <c r="G8" s="186" t="str">
        <f>+G7</f>
        <v>AFFIDAMENTO DIRETTO EX ART. 36, II° CO., LETT. A)</v>
      </c>
      <c r="H8" s="186" t="s">
        <v>717</v>
      </c>
      <c r="I8" s="323">
        <v>1000</v>
      </c>
      <c r="J8" s="323"/>
      <c r="K8" s="323">
        <f>+I8</f>
        <v>1000</v>
      </c>
    </row>
    <row r="9" spans="2:11" x14ac:dyDescent="0.25">
      <c r="B9" s="186">
        <v>15</v>
      </c>
      <c r="C9" s="222">
        <f>+C8</f>
        <v>43985</v>
      </c>
      <c r="D9" s="186" t="str">
        <f>+D8</f>
        <v>Z562D2DC57</v>
      </c>
      <c r="E9" s="186">
        <v>1</v>
      </c>
      <c r="F9" s="186" t="str">
        <f>+F8</f>
        <v>nomina membro esterno commissione</v>
      </c>
      <c r="G9" s="186" t="str">
        <f>+G8</f>
        <v>AFFIDAMENTO DIRETTO EX ART. 36, II° CO., LETT. A)</v>
      </c>
      <c r="H9" s="186" t="s">
        <v>718</v>
      </c>
      <c r="I9" s="323">
        <v>1000</v>
      </c>
      <c r="J9" s="323"/>
      <c r="K9" s="323">
        <f>+I9</f>
        <v>1000</v>
      </c>
    </row>
    <row r="10" spans="2:11" ht="15.75" thickBot="1" x14ac:dyDescent="0.3">
      <c r="B10" s="343"/>
      <c r="C10" s="344"/>
      <c r="D10" s="343"/>
      <c r="E10" s="343"/>
      <c r="F10" s="343"/>
      <c r="G10" s="343"/>
      <c r="H10" s="343"/>
      <c r="I10" s="345"/>
      <c r="J10" s="345"/>
      <c r="K10" s="345"/>
    </row>
    <row r="11" spans="2:11" x14ac:dyDescent="0.25">
      <c r="B11" s="324">
        <v>23</v>
      </c>
      <c r="C11" s="325">
        <v>44039</v>
      </c>
      <c r="D11" s="326" t="s">
        <v>596</v>
      </c>
      <c r="E11" s="326">
        <v>1</v>
      </c>
      <c r="F11" s="327" t="s">
        <v>933</v>
      </c>
      <c r="G11" s="327" t="str">
        <f>+G13</f>
        <v>PROC. NEGOZ. SENZA BANDO EX ART. 63 (DIRITTI DI ESCLUSIVA)</v>
      </c>
      <c r="H11" s="326" t="s">
        <v>598</v>
      </c>
      <c r="I11" s="328">
        <v>208280.32786885247</v>
      </c>
      <c r="J11" s="329">
        <f>+I11/100*22</f>
        <v>45821.672131147541</v>
      </c>
      <c r="K11" s="330">
        <f>+I11+J11</f>
        <v>254102</v>
      </c>
    </row>
    <row r="12" spans="2:11" x14ac:dyDescent="0.25">
      <c r="B12" s="331">
        <v>29</v>
      </c>
      <c r="C12" s="112">
        <v>44088</v>
      </c>
      <c r="D12" s="171">
        <v>8431979132</v>
      </c>
      <c r="E12" s="171">
        <v>1</v>
      </c>
      <c r="F12" s="105" t="s">
        <v>933</v>
      </c>
      <c r="G12" s="105" t="s">
        <v>943</v>
      </c>
      <c r="H12" s="171" t="s">
        <v>670</v>
      </c>
      <c r="I12" s="321">
        <v>371401.63934426231</v>
      </c>
      <c r="J12" s="320">
        <f>+I12/100*22</f>
        <v>81708.360655737706</v>
      </c>
      <c r="K12" s="332">
        <f>SUM(I12:J12)</f>
        <v>453110</v>
      </c>
    </row>
    <row r="13" spans="2:11" x14ac:dyDescent="0.25">
      <c r="B13" s="331">
        <v>29</v>
      </c>
      <c r="C13" s="112">
        <v>44088</v>
      </c>
      <c r="D13" s="171" t="s">
        <v>664</v>
      </c>
      <c r="E13" s="171">
        <v>1</v>
      </c>
      <c r="F13" s="105" t="s">
        <v>933</v>
      </c>
      <c r="G13" s="105" t="str">
        <f>+G12</f>
        <v>PROC. NEGOZ. SENZA BANDO EX ART. 63 (DIRITTI DI ESCLUSIVA)</v>
      </c>
      <c r="H13" s="171" t="s">
        <v>658</v>
      </c>
      <c r="I13" s="321">
        <v>287568.85245901637</v>
      </c>
      <c r="J13" s="320">
        <f>+I13/100*22</f>
        <v>63265.147540983598</v>
      </c>
      <c r="K13" s="332">
        <f>SUM(I13:J13)</f>
        <v>350834</v>
      </c>
    </row>
    <row r="14" spans="2:11" x14ac:dyDescent="0.25">
      <c r="B14" s="331">
        <v>29</v>
      </c>
      <c r="C14" s="112">
        <v>44088</v>
      </c>
      <c r="D14" s="171" t="s">
        <v>667</v>
      </c>
      <c r="E14" s="171">
        <v>1</v>
      </c>
      <c r="F14" s="105" t="s">
        <v>933</v>
      </c>
      <c r="G14" s="105" t="str">
        <f>+G11</f>
        <v>PROC. NEGOZ. SENZA BANDO EX ART. 63 (DIRITTI DI ESCLUSIVA)</v>
      </c>
      <c r="H14" s="171" t="s">
        <v>661</v>
      </c>
      <c r="I14" s="321">
        <v>82444.262295081964</v>
      </c>
      <c r="J14" s="320">
        <f>+I14/100*22</f>
        <v>18137.737704918032</v>
      </c>
      <c r="K14" s="332">
        <f>+J14+I14</f>
        <v>100582</v>
      </c>
    </row>
    <row r="15" spans="2:11" x14ac:dyDescent="0.25">
      <c r="B15" s="331">
        <v>29</v>
      </c>
      <c r="C15" s="112">
        <v>44088</v>
      </c>
      <c r="D15" s="171" t="s">
        <v>665</v>
      </c>
      <c r="E15" s="171">
        <v>1</v>
      </c>
      <c r="F15" s="105" t="s">
        <v>933</v>
      </c>
      <c r="G15" s="105" t="str">
        <f>+G14</f>
        <v>PROC. NEGOZ. SENZA BANDO EX ART. 63 (DIRITTI DI ESCLUSIVA)</v>
      </c>
      <c r="H15" s="171" t="s">
        <v>659</v>
      </c>
      <c r="I15" s="321">
        <v>80831.147540983613</v>
      </c>
      <c r="J15" s="320">
        <f>+I15/100*22</f>
        <v>17782.852459016394</v>
      </c>
      <c r="K15" s="332">
        <f>+J15+I15</f>
        <v>98614</v>
      </c>
    </row>
    <row r="16" spans="2:11" x14ac:dyDescent="0.25">
      <c r="B16" s="331">
        <v>29</v>
      </c>
      <c r="C16" s="112">
        <v>44088</v>
      </c>
      <c r="D16" s="171" t="s">
        <v>666</v>
      </c>
      <c r="E16" s="171">
        <v>1</v>
      </c>
      <c r="F16" s="105" t="s">
        <v>933</v>
      </c>
      <c r="G16" s="105" t="str">
        <f>+G15</f>
        <v>PROC. NEGOZ. SENZA BANDO EX ART. 63 (DIRITTI DI ESCLUSIVA)</v>
      </c>
      <c r="H16" s="171" t="s">
        <v>660</v>
      </c>
      <c r="I16" s="321">
        <v>61019.672131147541</v>
      </c>
      <c r="J16" s="320">
        <f>+I16/100*22</f>
        <v>13424.327868852459</v>
      </c>
      <c r="K16" s="332">
        <f>+J16+I16</f>
        <v>74444</v>
      </c>
    </row>
    <row r="17" spans="2:11" x14ac:dyDescent="0.25">
      <c r="B17" s="331">
        <v>29</v>
      </c>
      <c r="C17" s="112">
        <v>44088</v>
      </c>
      <c r="D17" s="171" t="s">
        <v>668</v>
      </c>
      <c r="E17" s="171">
        <v>1</v>
      </c>
      <c r="F17" s="105" t="s">
        <v>933</v>
      </c>
      <c r="G17" s="105" t="str">
        <f>+G16</f>
        <v>PROC. NEGOZ. SENZA BANDO EX ART. 63 (DIRITTI DI ESCLUSIVA)</v>
      </c>
      <c r="H17" s="171" t="s">
        <v>662</v>
      </c>
      <c r="I17" s="321">
        <v>31276.22950819672</v>
      </c>
      <c r="J17" s="320">
        <f>+I17/100*22</f>
        <v>6880.7704918032778</v>
      </c>
      <c r="K17" s="332">
        <f>+J17+I17</f>
        <v>38157</v>
      </c>
    </row>
    <row r="18" spans="2:11" ht="15.75" thickBot="1" x14ac:dyDescent="0.3">
      <c r="B18" s="331">
        <v>29</v>
      </c>
      <c r="C18" s="112">
        <v>44088</v>
      </c>
      <c r="D18" s="171">
        <v>8432063682</v>
      </c>
      <c r="E18" s="171">
        <v>1</v>
      </c>
      <c r="F18" s="105" t="s">
        <v>933</v>
      </c>
      <c r="G18" s="105" t="str">
        <f>+G17</f>
        <v>PROC. NEGOZ. SENZA BANDO EX ART. 63 (DIRITTI DI ESCLUSIVA)</v>
      </c>
      <c r="H18" s="269" t="s">
        <v>663</v>
      </c>
      <c r="I18" s="322">
        <v>23076.22950819672</v>
      </c>
      <c r="J18" s="323">
        <f>+I18/100*22</f>
        <v>5076.7704918032787</v>
      </c>
      <c r="K18" s="333">
        <f>+J18+I18</f>
        <v>28153</v>
      </c>
    </row>
    <row r="19" spans="2:11" ht="15.75" thickBot="1" x14ac:dyDescent="0.3">
      <c r="B19" s="335"/>
      <c r="C19" s="336"/>
      <c r="D19" s="337"/>
      <c r="E19" s="337"/>
      <c r="F19" s="337"/>
      <c r="G19" s="338"/>
      <c r="H19" s="334"/>
      <c r="I19" s="328"/>
      <c r="J19" s="347"/>
      <c r="K19" s="346">
        <f>SUM(K11:K18)</f>
        <v>1397996</v>
      </c>
    </row>
    <row r="20" spans="2:11" ht="15.75" thickBot="1" x14ac:dyDescent="0.3">
      <c r="B20" s="339"/>
      <c r="C20" s="340"/>
      <c r="D20" s="341"/>
      <c r="E20" s="341"/>
      <c r="F20" s="341"/>
      <c r="G20" s="342"/>
      <c r="H20" s="348" t="s">
        <v>0</v>
      </c>
      <c r="I20" s="349">
        <f>SUM(I11:I19)</f>
        <v>1145898.3606557376</v>
      </c>
      <c r="J20" s="350">
        <f>SUM(J11:J19)</f>
        <v>252097.63934426225</v>
      </c>
      <c r="K20" s="351">
        <f>SUM(I20:J20)</f>
        <v>1397995.9999999998</v>
      </c>
    </row>
    <row r="21" spans="2:11" x14ac:dyDescent="0.25">
      <c r="B21" s="105">
        <v>8</v>
      </c>
      <c r="C21" s="112">
        <v>44222</v>
      </c>
      <c r="D21" s="171" t="s">
        <v>650</v>
      </c>
      <c r="E21" s="171">
        <v>2</v>
      </c>
      <c r="F21" s="105" t="s">
        <v>945</v>
      </c>
      <c r="G21" s="105" t="str">
        <f>+G13</f>
        <v>PROC. NEGOZ. SENZA BANDO EX ART. 63 (DIRITTI DI ESCLUSIVA)</v>
      </c>
      <c r="H21" s="171" t="str">
        <f>+H6</f>
        <v>EMOTICRON</v>
      </c>
      <c r="I21" s="321">
        <v>36885.24</v>
      </c>
      <c r="J21" s="320">
        <f>+I21/100*22</f>
        <v>8114.7528000000002</v>
      </c>
      <c r="K21" s="320">
        <f>+J21+I21</f>
        <v>44999.9928</v>
      </c>
    </row>
    <row r="22" spans="2:11" ht="15.75" x14ac:dyDescent="0.3">
      <c r="B22" s="102"/>
      <c r="C22" s="221"/>
      <c r="D22" s="268"/>
      <c r="E22" s="268"/>
      <c r="F22" s="102"/>
      <c r="G22" s="102"/>
      <c r="H22" s="103"/>
    </row>
    <row r="23" spans="2:11" x14ac:dyDescent="0.25">
      <c r="B23" s="102"/>
      <c r="C23" s="102"/>
      <c r="D23" s="260"/>
      <c r="E23" s="260"/>
      <c r="F23" s="102"/>
      <c r="G23" s="102"/>
      <c r="H23" s="102"/>
      <c r="I23" s="258"/>
    </row>
    <row r="24" spans="2:11" x14ac:dyDescent="0.25">
      <c r="B24" s="102"/>
      <c r="C24" s="102"/>
      <c r="D24" s="260"/>
      <c r="E24" s="260"/>
      <c r="F24" s="102"/>
      <c r="G24" s="102"/>
      <c r="H24" s="102"/>
      <c r="I24" s="258"/>
    </row>
    <row r="25" spans="2:11" x14ac:dyDescent="0.25">
      <c r="B25" s="102"/>
      <c r="C25" s="102"/>
      <c r="D25" s="260"/>
      <c r="E25" s="260"/>
      <c r="F25" s="102"/>
      <c r="G25" s="102"/>
      <c r="H25" s="102"/>
      <c r="I25" s="102"/>
    </row>
    <row r="26" spans="2:11" x14ac:dyDescent="0.25">
      <c r="B26" s="102"/>
      <c r="C26" s="102"/>
      <c r="D26" s="260"/>
      <c r="E26" s="260"/>
      <c r="F26" s="102"/>
      <c r="G26" s="102"/>
      <c r="H26" s="102"/>
      <c r="I26" s="102"/>
    </row>
    <row r="27" spans="2:11" x14ac:dyDescent="0.25">
      <c r="B27" s="102"/>
      <c r="C27" s="102"/>
      <c r="D27" s="260"/>
      <c r="E27" s="260"/>
      <c r="F27" s="102"/>
      <c r="G27" s="102"/>
      <c r="H27" s="102"/>
      <c r="I27" s="102"/>
    </row>
    <row r="28" spans="2:11" x14ac:dyDescent="0.25">
      <c r="B28" s="102"/>
      <c r="C28" s="102"/>
      <c r="D28" s="260"/>
      <c r="E28" s="260"/>
      <c r="F28" s="102"/>
      <c r="G28" s="102"/>
      <c r="H28" s="102"/>
      <c r="I28" s="102"/>
    </row>
  </sheetData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elenco determine</vt:lpstr>
      <vt:lpstr>cig 2020</vt:lpstr>
      <vt:lpstr>PROMOZIONE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2022-09-08T14:23:36Z</dcterms:modified>
</cp:coreProperties>
</file>