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B6AEFD1E-DE98-46F8-BF89-1B6DDA1A1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fidamenti_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9" l="1"/>
  <c r="C113" i="9"/>
  <c r="C112" i="9"/>
  <c r="C111" i="9"/>
  <c r="C110" i="9"/>
  <c r="C109" i="9"/>
  <c r="C115" i="9" s="1"/>
  <c r="B116" i="9"/>
  <c r="L87" i="9"/>
  <c r="T87" i="9" s="1"/>
  <c r="J64" i="9"/>
  <c r="M59" i="9"/>
  <c r="D209" i="9"/>
  <c r="M72" i="9" l="1"/>
  <c r="K51" i="9"/>
  <c r="L51" i="9" s="1"/>
  <c r="S51" i="9" s="1"/>
  <c r="C199" i="9"/>
  <c r="M28" i="9"/>
  <c r="M29" i="9" s="1"/>
  <c r="C195" i="9"/>
  <c r="J26" i="9"/>
  <c r="K26" i="9" s="1"/>
  <c r="J20" i="9"/>
  <c r="D184" i="9"/>
  <c r="C177" i="9"/>
  <c r="C178" i="9" s="1"/>
  <c r="C179" i="9" s="1"/>
  <c r="C180" i="9" s="1"/>
  <c r="C181" i="9" s="1"/>
  <c r="C182" i="9" s="1"/>
  <c r="C183" i="9" s="1"/>
  <c r="C184" i="9" s="1"/>
  <c r="C185" i="9" s="1"/>
  <c r="C186" i="9" s="1"/>
  <c r="M92" i="9" l="1"/>
  <c r="M91" i="9"/>
  <c r="M85" i="9" s="1"/>
  <c r="M84" i="9" s="1"/>
  <c r="G61" i="9"/>
  <c r="G62" i="9" s="1"/>
  <c r="L92" i="9" l="1"/>
  <c r="T92" i="9"/>
  <c r="K92" i="9"/>
  <c r="J91" i="9" l="1"/>
  <c r="L91" i="9" s="1"/>
  <c r="T91" i="9" s="1"/>
  <c r="K88" i="9" l="1"/>
  <c r="C124" i="9" l="1"/>
  <c r="C126" i="9" s="1"/>
  <c r="C150" i="9"/>
  <c r="J39" i="9"/>
  <c r="J33" i="9"/>
  <c r="E167" i="9"/>
  <c r="J71" i="9"/>
  <c r="K64" i="9"/>
  <c r="E169" i="9"/>
  <c r="K69" i="9"/>
  <c r="L69" i="9" s="1"/>
  <c r="N68" i="9"/>
  <c r="O68" i="9" s="1"/>
  <c r="K68" i="9"/>
  <c r="L68" i="9" s="1"/>
  <c r="O65" i="9"/>
  <c r="O28" i="9"/>
  <c r="J45" i="9"/>
  <c r="D160" i="9"/>
  <c r="D161" i="9" s="1"/>
  <c r="K90" i="9"/>
  <c r="L90" i="9" s="1"/>
  <c r="T90" i="9" s="1"/>
  <c r="K89" i="9"/>
  <c r="L89" i="9" s="1"/>
  <c r="T89" i="9" s="1"/>
  <c r="O47" i="9"/>
  <c r="O52" i="9"/>
  <c r="D166" i="9"/>
  <c r="J49" i="9"/>
  <c r="O40" i="9"/>
  <c r="J21" i="9"/>
  <c r="E142" i="9"/>
  <c r="E139" i="9" s="1"/>
  <c r="C142" i="9"/>
  <c r="J24" i="9"/>
  <c r="D145" i="9"/>
  <c r="E138" i="9"/>
  <c r="E141" i="9" s="1"/>
  <c r="E153" i="9" l="1"/>
  <c r="E150" i="9" s="1"/>
  <c r="N69" i="9"/>
  <c r="O69" i="9" s="1"/>
  <c r="E152" i="9"/>
  <c r="E149" i="9" s="1"/>
  <c r="L88" i="9"/>
  <c r="T88" i="9" s="1"/>
  <c r="E168" i="9" l="1"/>
  <c r="E170" i="9" s="1"/>
  <c r="C152" i="9"/>
  <c r="J16" i="9"/>
  <c r="J9" i="9"/>
  <c r="C133" i="9"/>
  <c r="L5" i="9"/>
  <c r="K70" i="9" l="1"/>
  <c r="S69" i="9"/>
  <c r="S68" i="9"/>
  <c r="S54" i="9"/>
  <c r="S36" i="9"/>
  <c r="S10" i="9"/>
  <c r="S5" i="9"/>
  <c r="L83" i="9" l="1"/>
  <c r="T83" i="9" s="1"/>
  <c r="L82" i="9"/>
  <c r="T82" i="9" s="1"/>
  <c r="L71" i="9"/>
  <c r="S71" i="9" s="1"/>
  <c r="L37" i="9"/>
  <c r="S37" i="9" s="1"/>
  <c r="E79" i="9"/>
  <c r="E80" i="9" s="1"/>
  <c r="E82" i="9" s="1"/>
  <c r="D79" i="9"/>
  <c r="D80" i="9" s="1"/>
  <c r="D82" i="9" s="1"/>
  <c r="L86" i="9"/>
  <c r="T86" i="9" s="1"/>
  <c r="E64" i="9" l="1"/>
  <c r="E65" i="9" s="1"/>
  <c r="E66" i="9" s="1"/>
  <c r="E67" i="9" s="1"/>
  <c r="E68" i="9" s="1"/>
  <c r="E69" i="9" s="1"/>
  <c r="E70" i="9" s="1"/>
  <c r="E71" i="9" s="1"/>
  <c r="C59" i="9"/>
  <c r="C42" i="9"/>
  <c r="C43" i="9" s="1"/>
  <c r="C39" i="9"/>
  <c r="E35" i="9"/>
  <c r="B33" i="9"/>
  <c r="E24" i="9"/>
  <c r="E27" i="9" s="1"/>
  <c r="D24" i="9"/>
  <c r="D27" i="9" s="1"/>
  <c r="D22" i="9"/>
  <c r="D26" i="9" s="1"/>
  <c r="C17" i="9"/>
  <c r="C18" i="9" s="1"/>
  <c r="E17" i="9"/>
  <c r="D17" i="9"/>
  <c r="D18" i="9" s="1"/>
  <c r="D19" i="9" s="1"/>
  <c r="E18" i="9"/>
  <c r="E19" i="9" s="1"/>
  <c r="E20" i="9" s="1"/>
  <c r="E22" i="9" s="1"/>
  <c r="F8" i="9"/>
  <c r="D6" i="9"/>
  <c r="D7" i="9" s="1"/>
  <c r="H4" i="9"/>
  <c r="H5" i="9" s="1"/>
  <c r="H6" i="9" s="1"/>
  <c r="H7" i="9" s="1"/>
  <c r="H8" i="9" s="1"/>
  <c r="H9" i="9" s="1"/>
  <c r="G4" i="9"/>
  <c r="G5" i="9" s="1"/>
  <c r="G6" i="9" s="1"/>
  <c r="G7" i="9" s="1"/>
  <c r="G8" i="9" s="1"/>
  <c r="G9" i="9" s="1"/>
  <c r="H11" i="9" l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3" i="9" s="1"/>
  <c r="G11" i="9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9" i="9" l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3" i="9" s="1"/>
  <c r="H64" i="9"/>
  <c r="H67" i="9"/>
  <c r="H71" i="9" s="1"/>
  <c r="H75" i="9" s="1"/>
  <c r="G64" i="9" l="1"/>
  <c r="G65" i="9" s="1"/>
  <c r="G67" i="9"/>
  <c r="G71" i="9" s="1"/>
  <c r="G75" i="9" s="1"/>
  <c r="G68" i="9"/>
  <c r="G72" i="9" s="1"/>
  <c r="G76" i="9" s="1"/>
  <c r="H65" i="9"/>
  <c r="H68" i="9"/>
  <c r="H72" i="9" s="1"/>
  <c r="H76" i="9" s="1"/>
  <c r="H86" i="9" l="1"/>
  <c r="H87" i="9" s="1"/>
  <c r="H88" i="9" s="1"/>
  <c r="H77" i="9"/>
  <c r="H78" i="9" s="1"/>
  <c r="H79" i="9" s="1"/>
  <c r="H80" i="9" s="1"/>
  <c r="H81" i="9" s="1"/>
  <c r="H82" i="9" s="1"/>
  <c r="H83" i="9" s="1"/>
  <c r="H84" i="9" s="1"/>
  <c r="H85" i="9" s="1"/>
  <c r="G86" i="9"/>
  <c r="G87" i="9" s="1"/>
  <c r="G88" i="9" s="1"/>
  <c r="G77" i="9"/>
  <c r="G78" i="9" s="1"/>
  <c r="G79" i="9" s="1"/>
  <c r="G80" i="9" s="1"/>
  <c r="G81" i="9" s="1"/>
  <c r="G82" i="9" s="1"/>
  <c r="G83" i="9" s="1"/>
  <c r="G84" i="9" s="1"/>
  <c r="G85" i="9" s="1"/>
  <c r="G69" i="9"/>
  <c r="G73" i="9" s="1"/>
  <c r="G66" i="9"/>
  <c r="G70" i="9" s="1"/>
  <c r="G74" i="9" s="1"/>
  <c r="H69" i="9"/>
  <c r="H73" i="9" s="1"/>
  <c r="H66" i="9"/>
  <c r="H70" i="9" s="1"/>
  <c r="H74" i="9" s="1"/>
  <c r="G90" i="9" l="1"/>
  <c r="G91" i="9" s="1"/>
  <c r="G92" i="9" s="1"/>
  <c r="G89" i="9"/>
  <c r="H90" i="9"/>
  <c r="H91" i="9" s="1"/>
  <c r="H92" i="9" s="1"/>
  <c r="H89" i="9"/>
  <c r="E6" i="9"/>
  <c r="K85" i="9" l="1"/>
  <c r="L85" i="9" s="1"/>
  <c r="S85" i="9" s="1"/>
  <c r="B84" i="9" l="1"/>
  <c r="L84" i="9"/>
  <c r="Q84" i="9" s="1"/>
  <c r="K81" i="9" l="1"/>
  <c r="L81" i="9" s="1"/>
  <c r="S81" i="9" s="1"/>
  <c r="I82" i="9" l="1"/>
  <c r="B82" i="9"/>
  <c r="K78" i="9" l="1"/>
  <c r="L78" i="9" s="1"/>
  <c r="T78" i="9" s="1"/>
  <c r="K79" i="9"/>
  <c r="L76" i="9" l="1"/>
  <c r="R76" i="9" s="1"/>
  <c r="L79" i="9"/>
  <c r="T79" i="9" s="1"/>
  <c r="L80" i="9" l="1"/>
  <c r="T80" i="9" s="1"/>
  <c r="T96" i="9" s="1"/>
  <c r="B105" i="9" s="1"/>
  <c r="B79" i="9" l="1"/>
  <c r="B80" i="9" s="1"/>
  <c r="K77" i="9" l="1"/>
  <c r="L77" i="9" s="1"/>
  <c r="Q77" i="9" s="1"/>
  <c r="D83" i="9" l="1"/>
  <c r="D86" i="9" s="1"/>
  <c r="D87" i="9" s="1"/>
  <c r="D88" i="9" s="1"/>
  <c r="E83" i="9"/>
  <c r="E86" i="9" s="1"/>
  <c r="E87" i="9" s="1"/>
  <c r="E88" i="9" s="1"/>
  <c r="B75" i="9"/>
  <c r="K74" i="9"/>
  <c r="L74" i="9" s="1"/>
  <c r="J75" i="9"/>
  <c r="F74" i="9"/>
  <c r="F75" i="9" s="1"/>
  <c r="E90" i="9" l="1"/>
  <c r="E89" i="9"/>
  <c r="D90" i="9"/>
  <c r="D89" i="9"/>
  <c r="L75" i="9"/>
  <c r="S75" i="9" s="1"/>
  <c r="S74" i="9"/>
  <c r="K75" i="9"/>
  <c r="L70" i="9"/>
  <c r="S70" i="9" s="1"/>
  <c r="L73" i="9" l="1"/>
  <c r="Q73" i="9" s="1"/>
  <c r="L66" i="9"/>
  <c r="S66" i="9" s="1"/>
  <c r="K72" i="9" l="1"/>
  <c r="L72" i="9" s="1"/>
  <c r="Q72" i="9" s="1"/>
  <c r="B72" i="9"/>
  <c r="K3" i="9" l="1"/>
  <c r="L3" i="9" l="1"/>
  <c r="Q3" i="9" l="1"/>
  <c r="K67" i="9"/>
  <c r="L67" i="9" s="1"/>
  <c r="S67" i="9" s="1"/>
  <c r="B68" i="9" l="1"/>
  <c r="B69" i="9" s="1"/>
  <c r="K63" i="9" l="1"/>
  <c r="L63" i="9" s="1"/>
  <c r="Q63" i="9" s="1"/>
  <c r="L65" i="9" l="1"/>
  <c r="S65" i="9" s="1"/>
  <c r="B65" i="9"/>
  <c r="L64" i="9"/>
  <c r="S64" i="9" s="1"/>
  <c r="J30" i="9" l="1"/>
  <c r="B61" i="9" l="1"/>
  <c r="B62" i="9" s="1"/>
  <c r="K62" i="9"/>
  <c r="L62" i="9" s="1"/>
  <c r="S62" i="9" s="1"/>
  <c r="K61" i="9"/>
  <c r="L61" i="9" s="1"/>
  <c r="S61" i="9" s="1"/>
  <c r="K60" i="9"/>
  <c r="L60" i="9" s="1"/>
  <c r="S60" i="9" s="1"/>
  <c r="E74" i="9" l="1"/>
  <c r="L55" i="9"/>
  <c r="Q55" i="9" s="1"/>
  <c r="E75" i="9" l="1"/>
  <c r="E81" i="9" s="1"/>
  <c r="E85" i="9" s="1"/>
  <c r="J15" i="9"/>
  <c r="L15" i="9" l="1"/>
  <c r="S15" i="9" s="1"/>
  <c r="L59" i="9"/>
  <c r="Q59" i="9" s="1"/>
  <c r="L58" i="9" l="1"/>
  <c r="S58" i="9" s="1"/>
  <c r="K56" i="9" l="1"/>
  <c r="L56" i="9" s="1"/>
  <c r="S56" i="9" s="1"/>
  <c r="K57" i="9" l="1"/>
  <c r="L57" i="9" s="1"/>
  <c r="S57" i="9" s="1"/>
  <c r="K53" i="9" l="1"/>
  <c r="L53" i="9" s="1"/>
  <c r="Q53" i="9" s="1"/>
  <c r="K52" i="9" l="1"/>
  <c r="L52" i="9" s="1"/>
  <c r="S52" i="9" s="1"/>
  <c r="K50" i="9"/>
  <c r="L50" i="9" s="1"/>
  <c r="S50" i="9" s="1"/>
  <c r="B51" i="9"/>
  <c r="J44" i="9"/>
  <c r="I53" i="9"/>
  <c r="L49" i="9" l="1"/>
  <c r="S49" i="9" s="1"/>
  <c r="K48" i="9" l="1"/>
  <c r="L48" i="9" s="1"/>
  <c r="S48" i="9" s="1"/>
  <c r="K47" i="9"/>
  <c r="L47" i="9" s="1"/>
  <c r="S47" i="9" s="1"/>
  <c r="L45" i="9" l="1"/>
  <c r="S45" i="9" s="1"/>
  <c r="K46" i="9"/>
  <c r="L46" i="9" s="1"/>
  <c r="Q46" i="9" s="1"/>
  <c r="D3" i="9" l="1"/>
  <c r="J34" i="9" l="1"/>
  <c r="L42" i="9"/>
  <c r="Q42" i="9" s="1"/>
  <c r="L44" i="9" l="1"/>
  <c r="S44" i="9" s="1"/>
  <c r="K43" i="9" l="1"/>
  <c r="L43" i="9" s="1"/>
  <c r="Q43" i="9" s="1"/>
  <c r="K41" i="9"/>
  <c r="J25" i="9" l="1"/>
  <c r="L41" i="9" l="1"/>
  <c r="Q41" i="9" s="1"/>
  <c r="K40" i="9"/>
  <c r="L40" i="9" s="1"/>
  <c r="S40" i="9" s="1"/>
  <c r="E41" i="9"/>
  <c r="E43" i="9" s="1"/>
  <c r="B40" i="9"/>
  <c r="B41" i="9" s="1"/>
  <c r="K39" i="9"/>
  <c r="L39" i="9" s="1"/>
  <c r="Q39" i="9" s="1"/>
  <c r="E46" i="9" l="1"/>
  <c r="E42" i="9"/>
  <c r="K38" i="9"/>
  <c r="L38" i="9" s="1"/>
  <c r="Q38" i="9" s="1"/>
  <c r="E53" i="9" l="1"/>
  <c r="E55" i="9" s="1"/>
  <c r="E59" i="9" s="1"/>
  <c r="E63" i="9" s="1"/>
  <c r="E72" i="9" s="1"/>
  <c r="K34" i="9"/>
  <c r="L34" i="9" s="1"/>
  <c r="S34" i="9" s="1"/>
  <c r="B37" i="9" l="1"/>
  <c r="E73" i="9" l="1"/>
  <c r="E77" i="9" s="1"/>
  <c r="E84" i="9" s="1"/>
  <c r="K33" i="9" l="1"/>
  <c r="L33" i="9" s="1"/>
  <c r="Q33" i="9" s="1"/>
  <c r="B34" i="9"/>
  <c r="K32" i="9" l="1"/>
  <c r="L32" i="9" s="1"/>
  <c r="S32" i="9" s="1"/>
  <c r="L29" i="9" l="1"/>
  <c r="R29" i="9" s="1"/>
  <c r="L28" i="9"/>
  <c r="R28" i="9" s="1"/>
  <c r="K30" i="9"/>
  <c r="L30" i="9" s="1"/>
  <c r="R30" i="9" s="1"/>
  <c r="K31" i="9" l="1"/>
  <c r="L31" i="9" s="1"/>
  <c r="R31" i="9" s="1"/>
  <c r="I29" i="9" l="1"/>
  <c r="B28" i="9"/>
  <c r="B29" i="9" s="1"/>
  <c r="B30" i="9" s="1"/>
  <c r="L27" i="9"/>
  <c r="R27" i="9" s="1"/>
  <c r="L26" i="9" l="1"/>
  <c r="Q26" i="9" s="1"/>
  <c r="D33" i="9" l="1"/>
  <c r="D35" i="9" s="1"/>
  <c r="L25" i="9"/>
  <c r="S25" i="9" s="1"/>
  <c r="J22" i="9" l="1"/>
  <c r="K24" i="9" l="1"/>
  <c r="L24" i="9" s="1"/>
  <c r="R24" i="9" s="1"/>
  <c r="B24" i="9"/>
  <c r="K23" i="9"/>
  <c r="L23" i="9" s="1"/>
  <c r="R23" i="9" s="1"/>
  <c r="R96" i="9" l="1"/>
  <c r="B103" i="9" s="1"/>
  <c r="K22" i="9"/>
  <c r="L22" i="9" s="1"/>
  <c r="Q22" i="9" s="1"/>
  <c r="L35" i="9" l="1"/>
  <c r="Q35" i="9" s="1"/>
  <c r="D38" i="9" l="1"/>
  <c r="D39" i="9" s="1"/>
  <c r="D41" i="9" s="1"/>
  <c r="D42" i="9" l="1"/>
  <c r="D43" i="9"/>
  <c r="D46" i="9" s="1"/>
  <c r="L21" i="9"/>
  <c r="S21" i="9" l="1"/>
  <c r="B120" i="9"/>
  <c r="D53" i="9"/>
  <c r="D55" i="9" l="1"/>
  <c r="D59" i="9"/>
  <c r="D63" i="9" s="1"/>
  <c r="D72" i="9" s="1"/>
  <c r="D73" i="9" s="1"/>
  <c r="D77" i="9" s="1"/>
  <c r="D84" i="9" s="1"/>
  <c r="E28" i="9" l="1"/>
  <c r="E29" i="9" s="1"/>
  <c r="D28" i="9"/>
  <c r="D29" i="9" s="1"/>
  <c r="K20" i="9"/>
  <c r="L20" i="9" s="1"/>
  <c r="Q20" i="9" s="1"/>
  <c r="D31" i="9" l="1"/>
  <c r="D76" i="9" s="1"/>
  <c r="D91" i="9" s="1"/>
  <c r="D92" i="9" s="1"/>
  <c r="D30" i="9"/>
  <c r="E31" i="9"/>
  <c r="E76" i="9" s="1"/>
  <c r="E91" i="9" s="1"/>
  <c r="E92" i="9" s="1"/>
  <c r="E30" i="9"/>
  <c r="J18" i="9" l="1"/>
  <c r="J96" i="9" s="1"/>
  <c r="K18" i="9" l="1"/>
  <c r="L18" i="9" s="1"/>
  <c r="Q18" i="9" s="1"/>
  <c r="K19" i="9" l="1"/>
  <c r="L19" i="9" s="1"/>
  <c r="Q19" i="9" s="1"/>
  <c r="K11" i="9" l="1"/>
  <c r="L11" i="9" s="1"/>
  <c r="S11" i="9" s="1"/>
  <c r="K17" i="9" l="1"/>
  <c r="L17" i="9" s="1"/>
  <c r="Q17" i="9" s="1"/>
  <c r="L16" i="9" l="1"/>
  <c r="S16" i="9" s="1"/>
  <c r="K14" i="9" l="1"/>
  <c r="L14" i="9" s="1"/>
  <c r="S14" i="9" s="1"/>
  <c r="B14" i="9"/>
  <c r="K13" i="9"/>
  <c r="L13" i="9" s="1"/>
  <c r="S13" i="9" s="1"/>
  <c r="L12" i="9" l="1"/>
  <c r="S12" i="9" s="1"/>
  <c r="K9" i="9" l="1"/>
  <c r="L9" i="9" s="1"/>
  <c r="S9" i="9" s="1"/>
  <c r="K7" i="9"/>
  <c r="L7" i="9" s="1"/>
  <c r="B7" i="9"/>
  <c r="B8" i="9" s="1"/>
  <c r="S7" i="9" l="1"/>
  <c r="B119" i="9"/>
  <c r="L8" i="9"/>
  <c r="S8" i="9" s="1"/>
  <c r="E7" i="9"/>
  <c r="E8" i="9" s="1"/>
  <c r="E9" i="9" s="1"/>
  <c r="K6" i="9"/>
  <c r="L6" i="9" s="1"/>
  <c r="S6" i="9" s="1"/>
  <c r="S96" i="9" l="1"/>
  <c r="R97" i="9"/>
  <c r="C102" i="9" s="1"/>
  <c r="B104" i="9"/>
  <c r="B106" i="9" s="1"/>
  <c r="E10" i="9"/>
  <c r="E11" i="9" s="1"/>
  <c r="E12" i="9"/>
  <c r="E13" i="9" s="1"/>
  <c r="E14" i="9" s="1"/>
  <c r="K4" i="9"/>
  <c r="K96" i="9" s="1"/>
  <c r="L97" i="9" s="1"/>
  <c r="E15" i="9" l="1"/>
  <c r="E16" i="9" s="1"/>
  <c r="E21" i="9" s="1"/>
  <c r="L4" i="9"/>
  <c r="Q4" i="9" l="1"/>
  <c r="Q96" i="9" s="1"/>
  <c r="L96" i="9"/>
  <c r="B100" i="9" s="1"/>
  <c r="E25" i="9"/>
  <c r="E32" i="9" s="1"/>
  <c r="E34" i="9" s="1"/>
  <c r="E36" i="9" s="1"/>
  <c r="E37" i="9" s="1"/>
  <c r="E40" i="9" s="1"/>
  <c r="E44" i="9" s="1"/>
  <c r="E45" i="9" s="1"/>
  <c r="E47" i="9" s="1"/>
  <c r="E48" i="9" s="1"/>
  <c r="E49" i="9" s="1"/>
  <c r="E50" i="9" s="1"/>
  <c r="E51" i="9" s="1"/>
  <c r="E52" i="9" s="1"/>
  <c r="E54" i="9" s="1"/>
  <c r="E56" i="9" s="1"/>
  <c r="E57" i="9" s="1"/>
  <c r="E58" i="9" s="1"/>
  <c r="D8" i="9"/>
  <c r="D9" i="9" s="1"/>
  <c r="L98" i="9" l="1"/>
  <c r="B101" i="9"/>
  <c r="B102" i="9" s="1"/>
  <c r="D10" i="9"/>
  <c r="D12" i="9"/>
  <c r="D13" i="9" s="1"/>
  <c r="D14" i="9" s="1"/>
  <c r="D15" i="9" l="1"/>
  <c r="D16" i="9" s="1"/>
  <c r="D21" i="9" s="1"/>
  <c r="D25" i="9" s="1"/>
  <c r="D32" i="9" s="1"/>
  <c r="D11" i="9"/>
  <c r="E60" i="9" l="1"/>
  <c r="D34" i="9"/>
  <c r="D36" i="9" s="1"/>
  <c r="D37" i="9" s="1"/>
  <c r="D40" i="9" s="1"/>
  <c r="D44" i="9" s="1"/>
  <c r="D45" i="9" s="1"/>
  <c r="D47" i="9" s="1"/>
  <c r="D48" i="9" s="1"/>
  <c r="D49" i="9" s="1"/>
  <c r="D50" i="9" s="1"/>
  <c r="D51" i="9" s="1"/>
  <c r="D52" i="9" s="1"/>
  <c r="D54" i="9" s="1"/>
  <c r="D56" i="9" s="1"/>
  <c r="D57" i="9" s="1"/>
  <c r="D58" i="9" s="1"/>
  <c r="D60" i="9" l="1"/>
  <c r="D61" i="9" s="1"/>
  <c r="D62" i="9" s="1"/>
  <c r="D64" i="9" s="1"/>
  <c r="D65" i="9" s="1"/>
  <c r="D66" i="9" s="1"/>
  <c r="D67" i="9" s="1"/>
  <c r="D68" i="9" s="1"/>
  <c r="D69" i="9" s="1"/>
  <c r="D70" i="9" s="1"/>
  <c r="D71" i="9" l="1"/>
  <c r="D74" i="9" s="1"/>
  <c r="D75" i="9" l="1"/>
  <c r="D81" i="9" s="1"/>
  <c r="D85" i="9" s="1"/>
</calcChain>
</file>

<file path=xl/sharedStrings.xml><?xml version="1.0" encoding="utf-8"?>
<sst xmlns="http://schemas.openxmlformats.org/spreadsheetml/2006/main" count="558" uniqueCount="522">
  <si>
    <t>CIG</t>
  </si>
  <si>
    <t>IVA</t>
  </si>
  <si>
    <t>NOTE</t>
  </si>
  <si>
    <t>SIRE</t>
  </si>
  <si>
    <t>ORDINARIO 2023</t>
  </si>
  <si>
    <t>acquisto abbonamento banca dati giuridica</t>
  </si>
  <si>
    <t>Z5239931D1</t>
  </si>
  <si>
    <t>Z9C399370E</t>
  </si>
  <si>
    <t>Z3A39A8C51</t>
  </si>
  <si>
    <t>Giuffrè</t>
  </si>
  <si>
    <t>MANN</t>
  </si>
  <si>
    <t>ZCA39A9D8F</t>
  </si>
  <si>
    <t>30milesfilm</t>
  </si>
  <si>
    <t>Z9939AA4F1</t>
  </si>
  <si>
    <t>acquisto pagina pubblicitaria</t>
  </si>
  <si>
    <t>Z1E39AA520</t>
  </si>
  <si>
    <t>ZB039AA542</t>
  </si>
  <si>
    <t>adattamento pagina pubblicitaria</t>
  </si>
  <si>
    <t>incarico OdV</t>
  </si>
  <si>
    <t>Z6439AA753</t>
  </si>
  <si>
    <t>***</t>
  </si>
  <si>
    <t>E69I22001180003</t>
  </si>
  <si>
    <t>APS Advertising</t>
  </si>
  <si>
    <t>ZC139BA5D2</t>
  </si>
  <si>
    <t>Ermes Multimedia</t>
  </si>
  <si>
    <t>Z2339D9779</t>
  </si>
  <si>
    <t>Z8A39E0693</t>
  </si>
  <si>
    <t>Z7639E0711</t>
  </si>
  <si>
    <t>Z7739E0756</t>
  </si>
  <si>
    <t>Eikon s.n.c.</t>
  </si>
  <si>
    <t>borse di studio corsi specialistici</t>
  </si>
  <si>
    <t>ZCC39FDE52</t>
  </si>
  <si>
    <t>Soc. Coop. Alma Partenope</t>
  </si>
  <si>
    <t>Ing. Gianfranco Bruno</t>
  </si>
  <si>
    <t>consulenza adempimenti TD</t>
  </si>
  <si>
    <t>Z653A28289</t>
  </si>
  <si>
    <t>incarico DPO (Data Protection Officer)</t>
  </si>
  <si>
    <t>Z7F3A3CB23</t>
  </si>
  <si>
    <t>Z4F3A3CBED</t>
  </si>
  <si>
    <t>ZB03A3CC94</t>
  </si>
  <si>
    <t>Itadvice Cooperativa</t>
  </si>
  <si>
    <t>Scuole civiche di Milano F.d.P.</t>
  </si>
  <si>
    <t>Left&amp;Right Rental Service srls</t>
  </si>
  <si>
    <t>Z5F3A83AB8</t>
  </si>
  <si>
    <t>Z7A3A83B22</t>
  </si>
  <si>
    <t>Z163A83BA2</t>
  </si>
  <si>
    <t>ZB33A8BB40</t>
  </si>
  <si>
    <t>Z1D3A929D0</t>
  </si>
  <si>
    <t xml:space="preserve">incarico modifiche applicativo piano cinema </t>
  </si>
  <si>
    <t>ZBC3A95D7E</t>
  </si>
  <si>
    <t>acquisto licenza d'uso software gestione contabile</t>
  </si>
  <si>
    <t>Mario Protto</t>
  </si>
  <si>
    <t>ZFA3A9D527</t>
  </si>
  <si>
    <t>E69I21000020003</t>
  </si>
  <si>
    <t>Z4C3AA1120</t>
  </si>
  <si>
    <t>Royal Continental - Errezetauno</t>
  </si>
  <si>
    <t>ZEA3AA98DB</t>
  </si>
  <si>
    <t>ZCF3AA9B62</t>
  </si>
  <si>
    <t>Z403AA9C0F</t>
  </si>
  <si>
    <t>ZCE3AC205C</t>
  </si>
  <si>
    <t>incarico supporto gestione operativa piano cinema</t>
  </si>
  <si>
    <t>Rosanna D'Amore</t>
  </si>
  <si>
    <t>EDM informatica Srl</t>
  </si>
  <si>
    <t>PMC - Hollywood Reporter</t>
  </si>
  <si>
    <t>Palazzo Reale</t>
  </si>
  <si>
    <t>ZC83B2A867</t>
  </si>
  <si>
    <t>MAIA Associazione Culturale</t>
  </si>
  <si>
    <t>incarico collaborazione alla comunicazione e rapporti con i media</t>
  </si>
  <si>
    <t>Studio Tema Associazione culturale</t>
  </si>
  <si>
    <t>ZA33B3D82E</t>
  </si>
  <si>
    <t>Z4F3B42491</t>
  </si>
  <si>
    <t>Nicola Barile</t>
  </si>
  <si>
    <t>Fondazione Campania Welfare</t>
  </si>
  <si>
    <t>Novaconn</t>
  </si>
  <si>
    <t>Geda Traslochi e Multiservice</t>
  </si>
  <si>
    <t>organizzazione esposizione foto Mimmo Paladino</t>
  </si>
  <si>
    <t>Associazione culturale Archivi della Memoria</t>
  </si>
  <si>
    <t>Unipol SAI</t>
  </si>
  <si>
    <t>Gabbianella club</t>
  </si>
  <si>
    <t>Reale &amp; Partner's</t>
  </si>
  <si>
    <t>smontaggio macchine sterne condizionatori ufficio</t>
  </si>
  <si>
    <t>Tecno Service</t>
  </si>
  <si>
    <t>Z1D3B8D5E4</t>
  </si>
  <si>
    <t>RE-energy</t>
  </si>
  <si>
    <t>Antum Hotel</t>
  </si>
  <si>
    <t>ZAA3B8D6A3</t>
  </si>
  <si>
    <t>MEDIA TALENTS ON TOUR - ospitalità - pernottamento</t>
  </si>
  <si>
    <t>ZC33BCBE97</t>
  </si>
  <si>
    <t>ZA63BCC57B</t>
  </si>
  <si>
    <t>Il Fiore di Fabula di Cozzella Martina</t>
  </si>
  <si>
    <t>rinnovo incarico collaborazione Avv. Fulvia Guardascione</t>
  </si>
  <si>
    <t>Fulvia Guardascione</t>
  </si>
  <si>
    <t>Z7D3BD70CC</t>
  </si>
  <si>
    <t>Avv. Fulvia Guardascione</t>
  </si>
  <si>
    <t>AZIONE 2 - d) Movie tour Caravaggio - produzione esecutiva</t>
  </si>
  <si>
    <t>gara 9222795 - 9961571471</t>
  </si>
  <si>
    <t>MEDIA TALENTS ON TOUR - ospitalità - pranzo e postazione bar</t>
  </si>
  <si>
    <t>Schilizzi Viaggi S.a.s.</t>
  </si>
  <si>
    <t>AZIONE 2 - a) partecipazione altri festival e mercati - selezione film da accompagnare</t>
  </si>
  <si>
    <t>Intrawelt</t>
  </si>
  <si>
    <t>Goldenart</t>
  </si>
  <si>
    <t>ZA23BF630B</t>
  </si>
  <si>
    <t>ZA43BF6490</t>
  </si>
  <si>
    <t>ZB63C083CA</t>
  </si>
  <si>
    <t>Z923C083E4</t>
  </si>
  <si>
    <t>incarico collaborazione comunicazione evento promozionale Festival di Venezia 2023</t>
  </si>
  <si>
    <t>Z5C3C3A516</t>
  </si>
  <si>
    <t>Schilizzi Viaggi s.a.s. (MAD ENTERTAINMENT + LAPAZIO)</t>
  </si>
  <si>
    <t>Festival di Locarno - società organizzatrice Enjoy Arena</t>
  </si>
  <si>
    <t>Alfa Grafica</t>
  </si>
  <si>
    <t>Filangieri</t>
  </si>
  <si>
    <t>Vincenzo Sicignano</t>
  </si>
  <si>
    <t>ZF93C610E6</t>
  </si>
  <si>
    <t>incarico controllo II livello sezione 1 Piano Cinema 2022</t>
  </si>
  <si>
    <t>Z623C6DF47</t>
  </si>
  <si>
    <t>Z003C7CF8D</t>
  </si>
  <si>
    <t xml:space="preserve">incarico [prestazione occasionale] report statistico risultati Piano Cinema </t>
  </si>
  <si>
    <t>Salvatore Marino</t>
  </si>
  <si>
    <t>A01A4AD7E4</t>
  </si>
  <si>
    <t>Big Sur</t>
  </si>
  <si>
    <t>Paradise Pictures</t>
  </si>
  <si>
    <t>A01A4B1B30</t>
  </si>
  <si>
    <t>A01A4B4DA9</t>
  </si>
  <si>
    <t>Z793CC5F8C</t>
  </si>
  <si>
    <t>Z603CC5FAC</t>
  </si>
  <si>
    <t>ZB43CC5FC3</t>
  </si>
  <si>
    <t>Massimiliano Campese</t>
  </si>
  <si>
    <t>AZIONE 2 - anteprima documentario Trudie Styler "Posso entrare" - location e conto terzi</t>
  </si>
  <si>
    <t>AZIONE 2 - anteprima documentario Trudie Styler "Posso entrare" - catering</t>
  </si>
  <si>
    <t>AZIONE 2 - anteprima documentario Trudie Styler "Posso entrare" - polizza assicurativa</t>
  </si>
  <si>
    <t>Unipol - SAI</t>
  </si>
  <si>
    <t>Z093CE9481</t>
  </si>
  <si>
    <t>AZIONE 2 - anteprima documentario Trudie Styler "Posso entrare" - servizio di pulizia</t>
  </si>
  <si>
    <t>ZDE3CE950C</t>
  </si>
  <si>
    <t>AZIONE 2 - anteprima documentario Trudie Styler "Posso entrare" - servizio di assist. impianto di sicurezza</t>
  </si>
  <si>
    <t>soc. coop. Alma Partenope (indicaz. MANN)</t>
  </si>
  <si>
    <t>Z5C3CE954E</t>
  </si>
  <si>
    <t>AZIONE 2 - anteprima documentario Trudie Styler "Posso entrare" - servizio di assist. Impianto elettrico</t>
  </si>
  <si>
    <t>Mediterranea srl (indicaz. MANN)</t>
  </si>
  <si>
    <t>AZIONE 3 - formazione - attivazione borse di studio</t>
  </si>
  <si>
    <t>Z493CEEA63</t>
  </si>
  <si>
    <t>ZC83CF31E0</t>
  </si>
  <si>
    <t>incarico NUCLEO INDIPENDENTE DI VALUTAZIONE MONOCRATICO</t>
  </si>
  <si>
    <t>AZIONE 2 - a) promozione DOCUFILM PROCIDA a Festival e Rassegne europei fino al 31/12/2023</t>
  </si>
  <si>
    <t>Schilizzi viaggi</t>
  </si>
  <si>
    <t>Z163D1B135</t>
  </si>
  <si>
    <t>Ocean Productions</t>
  </si>
  <si>
    <t>Avv. Sergio Cosentini</t>
  </si>
  <si>
    <t>Centro Studi Amministrativi Alta Padovana di Brugnoli Diva</t>
  </si>
  <si>
    <t>Z6E3D23F90</t>
  </si>
  <si>
    <t>individuazione corso di formazione e aggiornamento professionale Master Contratti Pubblici</t>
  </si>
  <si>
    <t>Museo Nazionale del Cinema di Torino - Torino Film Lab</t>
  </si>
  <si>
    <t>Ladoc</t>
  </si>
  <si>
    <t>Cosmo</t>
  </si>
  <si>
    <t>ZE43D29A32</t>
  </si>
  <si>
    <t>Z483D29A4F</t>
  </si>
  <si>
    <t>AZIONE 1 - acquisto contenuti audiovisivi - sezione documentari - stipula contratto di acquisto</t>
  </si>
  <si>
    <t>AZIONE 2 - promozione TEMPO D'ATTESA c/ Festival di Torino</t>
  </si>
  <si>
    <t>ZD03D2FEB2</t>
  </si>
  <si>
    <t>progetto mix your media school (convenzione con FCF) - attività di post-produzione</t>
  </si>
  <si>
    <t>ZAC3D4192C</t>
  </si>
  <si>
    <t>Z913D471FB</t>
  </si>
  <si>
    <t>E29J21002400002</t>
  </si>
  <si>
    <t>ZB33D4734D</t>
  </si>
  <si>
    <t>Z493D47425</t>
  </si>
  <si>
    <t xml:space="preserve">Lunia </t>
  </si>
  <si>
    <t>Hotel Excelsior (Cydonia Hotels Italia S.r.l.)</t>
  </si>
  <si>
    <t>Sistema Spettacoli (sala Metropolitan)</t>
  </si>
  <si>
    <t>incarico servizio fotografico su S. Giorgio a Cremano</t>
  </si>
  <si>
    <t>ZF93D85AA3</t>
  </si>
  <si>
    <t>Z0D3D85AC2</t>
  </si>
  <si>
    <t>Z6C3D85ADF</t>
  </si>
  <si>
    <t>Z2C3D85B45</t>
  </si>
  <si>
    <t>ZED3D85B53</t>
  </si>
  <si>
    <t>The Space Cinema 1</t>
  </si>
  <si>
    <t>Caremar</t>
  </si>
  <si>
    <t>ZE53DA3E80</t>
  </si>
  <si>
    <t>Fabrizio Di Giulio</t>
  </si>
  <si>
    <t xml:space="preserve"> </t>
  </si>
  <si>
    <t>Cinema Vittoria</t>
  </si>
  <si>
    <t>determina n. 1</t>
  </si>
  <si>
    <t>incarico di collaborazione</t>
  </si>
  <si>
    <t>determina n. 5</t>
  </si>
  <si>
    <t>determina n. 6</t>
  </si>
  <si>
    <t>determina n. 15</t>
  </si>
  <si>
    <t>determina n. 16</t>
  </si>
  <si>
    <t>determina n. 17</t>
  </si>
  <si>
    <t>determina n. 18</t>
  </si>
  <si>
    <t>determina n. 21</t>
  </si>
  <si>
    <t>determina n. 22</t>
  </si>
  <si>
    <t>determina n. 27</t>
  </si>
  <si>
    <t>determina n. 28</t>
  </si>
  <si>
    <t>determina n. 29</t>
  </si>
  <si>
    <t>determina n. 30</t>
  </si>
  <si>
    <t>determina n. 32</t>
  </si>
  <si>
    <t>determina n. 34</t>
  </si>
  <si>
    <t>determina n. 36</t>
  </si>
  <si>
    <t>determina n. 41</t>
  </si>
  <si>
    <t>determina n. 49</t>
  </si>
  <si>
    <t>determina n. 52</t>
  </si>
  <si>
    <t>determina n. 62</t>
  </si>
  <si>
    <t>determina n. 63</t>
  </si>
  <si>
    <t>determina n. 64</t>
  </si>
  <si>
    <t>determina n. 66</t>
  </si>
  <si>
    <t>determina n. 68</t>
  </si>
  <si>
    <t>determina n. 71</t>
  </si>
  <si>
    <t>determina n. 72</t>
  </si>
  <si>
    <t>determina n. 73</t>
  </si>
  <si>
    <t>determina n. 74</t>
  </si>
  <si>
    <t>determina n. 75</t>
  </si>
  <si>
    <t>determina n. 76</t>
  </si>
  <si>
    <t>determina n. 78</t>
  </si>
  <si>
    <t>determina n. 79</t>
  </si>
  <si>
    <t>determina n. 80</t>
  </si>
  <si>
    <t>determina n. 81</t>
  </si>
  <si>
    <t>determina n. 82</t>
  </si>
  <si>
    <t>determina n. 83</t>
  </si>
  <si>
    <t>determina n. 84</t>
  </si>
  <si>
    <t>determina n. 85</t>
  </si>
  <si>
    <t>determina n. 86</t>
  </si>
  <si>
    <t>determina n. 89</t>
  </si>
  <si>
    <t>determina n. 90</t>
  </si>
  <si>
    <t>determina n. 91</t>
  </si>
  <si>
    <t>determina n. 93</t>
  </si>
  <si>
    <t>determina n. 94</t>
  </si>
  <si>
    <t>determina n. 96</t>
  </si>
  <si>
    <t>determina n. 98</t>
  </si>
  <si>
    <t>determina n. 99</t>
  </si>
  <si>
    <t>determina n. 104</t>
  </si>
  <si>
    <t>determina n. 105</t>
  </si>
  <si>
    <t>determina n. 106</t>
  </si>
  <si>
    <t>determina n. 111</t>
  </si>
  <si>
    <t>determina n. 112</t>
  </si>
  <si>
    <t>determina n. 117</t>
  </si>
  <si>
    <t>determina n. 120</t>
  </si>
  <si>
    <t>determina n. 123</t>
  </si>
  <si>
    <t>determina n. 124</t>
  </si>
  <si>
    <t>determina n. 130</t>
  </si>
  <si>
    <t>determina n. 131</t>
  </si>
  <si>
    <t>determina n. 136</t>
  </si>
  <si>
    <t>determina n. 137</t>
  </si>
  <si>
    <t>determina n. 138</t>
  </si>
  <si>
    <t>determina n. 139</t>
  </si>
  <si>
    <t>determina n. 175</t>
  </si>
  <si>
    <t>determina n. 174</t>
  </si>
  <si>
    <t>determina n. 173</t>
  </si>
  <si>
    <t>determina n. 172</t>
  </si>
  <si>
    <t>determina n. 171</t>
  </si>
  <si>
    <t>determina n. 164</t>
  </si>
  <si>
    <t>determina n. 163</t>
  </si>
  <si>
    <t>determina n. 160</t>
  </si>
  <si>
    <t>determina n. 140</t>
  </si>
  <si>
    <t>determina n. 141</t>
  </si>
  <si>
    <t>determina n. 142</t>
  </si>
  <si>
    <t>determina n. 143</t>
  </si>
  <si>
    <t>determina n. 149</t>
  </si>
  <si>
    <t>determina n. 150</t>
  </si>
  <si>
    <t>determina n. 151</t>
  </si>
  <si>
    <t>determina n. 152</t>
  </si>
  <si>
    <t>determina n. 153</t>
  </si>
  <si>
    <t>determina n. 154</t>
  </si>
  <si>
    <t>inferiore ad € 40.000</t>
  </si>
  <si>
    <t>art. 36, II° co., lett. a) D. Lgs. n. 50/2016</t>
  </si>
  <si>
    <t>NUOVE STRATEGIE 3</t>
  </si>
  <si>
    <t>CUP</t>
  </si>
  <si>
    <t>oggetto dell'affidamento</t>
  </si>
  <si>
    <t>numero determina di affidamento</t>
  </si>
  <si>
    <t>data determina</t>
  </si>
  <si>
    <t>risorse utilizzate</t>
  </si>
  <si>
    <t>valore affidamento</t>
  </si>
  <si>
    <t>procedura seguita (rif. normativo)</t>
  </si>
  <si>
    <t>soggetto affidatario</t>
  </si>
  <si>
    <t>importo corrispettivo</t>
  </si>
  <si>
    <t>data fattura</t>
  </si>
  <si>
    <t>data bonifico</t>
  </si>
  <si>
    <t>non richiesto</t>
  </si>
  <si>
    <t>Avv. Marta Maurino</t>
  </si>
  <si>
    <t>numero fattura</t>
  </si>
  <si>
    <t xml:space="preserve">costo totale </t>
  </si>
  <si>
    <t>NUOVE STRATEGIE 2</t>
  </si>
  <si>
    <t>AZIONE 3 - formazione A) corso produttori - organizzazione corso e tenuta lezioni</t>
  </si>
  <si>
    <t>AZIONE 3 - formazione - C) corso animazione 3D - organizzazione corso e tenuta lezioni</t>
  </si>
  <si>
    <t>AZIONE 3) - formazione - C) corso animazione 3D - componente commissione</t>
  </si>
  <si>
    <t>AZIONE 3 - formazione - C) corso animazione 3D - noleggio sala</t>
  </si>
  <si>
    <t>AZIONE 3 - formazione - A) corso produttori - noleggio sala</t>
  </si>
  <si>
    <t>AZIONE 3) - formazione - corsi A) e C) - cablaggio sale corsi</t>
  </si>
  <si>
    <t>AZIONE 3) - formazione - corsi A) e C) - allestimento sale corsi</t>
  </si>
  <si>
    <t>NASTRI D'ARGENTO 3 - pulizie locali</t>
  </si>
  <si>
    <t>NASTRI D'ARGENTO 3 - catering serata di gala</t>
  </si>
  <si>
    <t>NASTRI D'ARGENTO 3 - sponsor</t>
  </si>
  <si>
    <t>NASTRI D'ARGENTO 3 - assicurazione RC evento</t>
  </si>
  <si>
    <t>NASTRI D'ARGENTO 3 - ospitalità</t>
  </si>
  <si>
    <t xml:space="preserve">MOSTRA MASSIMO TROISI - scelta sede </t>
  </si>
  <si>
    <t>MOSTRA MASSIMO TROISI - assistenza proiezione film</t>
  </si>
  <si>
    <t xml:space="preserve">MOSTRA MASSIMO TROISI - allestimento </t>
  </si>
  <si>
    <t>MOSTRA MASSIMO TROISI - assicurazione RC inaugurazione mostra</t>
  </si>
  <si>
    <t>MOSTRA MASSIMO TROISI - assistenza impianto elettrico</t>
  </si>
  <si>
    <t>MOSTRA MASSIMO TROISI - servizio di pulizie</t>
  </si>
  <si>
    <t>MOSTRA MASSIMO TROISI - assicurazione</t>
  </si>
  <si>
    <t>rinnovo incarico amministrazione di sistema FCRC</t>
  </si>
  <si>
    <t>NASTRI D'ARGENTO 3 - assistenza tecnica impianto elettrico</t>
  </si>
  <si>
    <t>NASTRI D'ARGENTO 3 - allestimento floreale</t>
  </si>
  <si>
    <t>AZIONE 2 - a) partecipazione DOCUFILM PROCIDA al Festival di Locarno - adattamento grafico materiali di comunicazione</t>
  </si>
  <si>
    <t>AZIONE 2 - a) partecipazione DOCUFILM PROCIDA al Festival di Locarno - trasferimenti e ospitalità scelti da FCRC</t>
  </si>
  <si>
    <t>AZIONE 2 - a) partecipazione DOCUFILM PROCIDA al Festival di Locarno - servizio organizzazione evento celebrativo</t>
  </si>
  <si>
    <t>AZIONE 2 - a) partecipazione DOCUFILM PROCIDA al Festival di Locarno - servizio di traduzione lingua inglese</t>
  </si>
  <si>
    <t>AZIONE 2 - a) partecipazione DOCUFILM PROCIDA al Festival di Locarno - servizio prenotazione trasferimenti e ospitalità</t>
  </si>
  <si>
    <t>determina n. 114</t>
  </si>
  <si>
    <t>incarico [prestazione occasionale] - servizi di portierato / ritiro corrispondenza e plichi</t>
  </si>
  <si>
    <t xml:space="preserve">Schilizzi Viaggi </t>
  </si>
  <si>
    <t>AZIONE 2 - a) partecipazione DOCUFILM PROCIDA al Festival di Locarno - stampa materiali promozionali e di comunicazione Parallelo 41</t>
  </si>
  <si>
    <t>determina n. 177</t>
  </si>
  <si>
    <t>Hotel Savoia di Abbicci Procida S.r.l.</t>
  </si>
  <si>
    <t>11/PA</t>
  </si>
  <si>
    <t>determina n. 178</t>
  </si>
  <si>
    <t>Z653DBE6DC</t>
  </si>
  <si>
    <t>PROMOZIONE TURISTICA 3</t>
  </si>
  <si>
    <t>anteprima documentario DAZZLE PRODUCTION su Lucio Amelio al Mercadante (4 dicembre)</t>
  </si>
  <si>
    <t>note</t>
  </si>
  <si>
    <r>
      <t>AZIONE 3 - anteprima DOCUFILM "</t>
    </r>
    <r>
      <rPr>
        <b/>
        <i/>
        <sz val="9"/>
        <color rgb="FF7030A0"/>
        <rFont val="Calibri"/>
        <family val="2"/>
        <scheme val="minor"/>
      </rPr>
      <t>Procida Capitale della Cultura</t>
    </r>
    <r>
      <rPr>
        <b/>
        <sz val="9"/>
        <color rgb="FF7030A0"/>
        <rFont val="Calibri"/>
        <family val="2"/>
        <scheme val="minor"/>
      </rPr>
      <t>" a Procida - prenotazione viaggio treno</t>
    </r>
  </si>
  <si>
    <r>
      <t>AZIONE 3 - anteprima DOCUFILM "</t>
    </r>
    <r>
      <rPr>
        <b/>
        <i/>
        <sz val="9"/>
        <color rgb="FF7030A0"/>
        <rFont val="Calibri"/>
        <family val="2"/>
        <scheme val="minor"/>
      </rPr>
      <t>Procida Capitale della Cultura</t>
    </r>
    <r>
      <rPr>
        <b/>
        <sz val="9"/>
        <color rgb="FF7030A0"/>
        <rFont val="Calibri"/>
        <family val="2"/>
        <scheme val="minor"/>
      </rPr>
      <t>" a Procida - prenotazione viaggio traghetto</t>
    </r>
  </si>
  <si>
    <r>
      <t>AZIONE 3 - anteprima DOCUFILM "</t>
    </r>
    <r>
      <rPr>
        <b/>
        <i/>
        <sz val="9"/>
        <color rgb="FF7030A0"/>
        <rFont val="Calibri"/>
        <family val="2"/>
        <scheme val="minor"/>
      </rPr>
      <t>Procida Capitale della Cultura</t>
    </r>
    <r>
      <rPr>
        <b/>
        <sz val="9"/>
        <color rgb="FF7030A0"/>
        <rFont val="Calibri"/>
        <family val="2"/>
        <scheme val="minor"/>
      </rPr>
      <t>" a Procida - ospitalità [alberghi Procida]</t>
    </r>
  </si>
  <si>
    <r>
      <t>AZIONE 3 - anteprima DOCUFILM "</t>
    </r>
    <r>
      <rPr>
        <b/>
        <i/>
        <sz val="9"/>
        <color rgb="FF7030A0"/>
        <rFont val="Calibri"/>
        <family val="2"/>
        <scheme val="minor"/>
      </rPr>
      <t>Procida Capitale della Cultura</t>
    </r>
    <r>
      <rPr>
        <b/>
        <sz val="9"/>
        <color rgb="FF7030A0"/>
        <rFont val="Calibri"/>
        <family val="2"/>
        <scheme val="minor"/>
      </rPr>
      <t>" a Procida - trasferimenti [taxi Procida]</t>
    </r>
  </si>
  <si>
    <t>ordinario</t>
  </si>
  <si>
    <t>N.S. 2</t>
  </si>
  <si>
    <t>N.S. 3</t>
  </si>
  <si>
    <t>P.T. 3</t>
  </si>
  <si>
    <t>PROGETTI POC</t>
  </si>
  <si>
    <t>5P70</t>
  </si>
  <si>
    <t>55PA</t>
  </si>
  <si>
    <t>PA 8</t>
  </si>
  <si>
    <t>ft. N. 2 del 27/01/2023</t>
  </si>
  <si>
    <t>Mediterranea S.r.l.</t>
  </si>
  <si>
    <t>5PA</t>
  </si>
  <si>
    <t>10PA</t>
  </si>
  <si>
    <t xml:space="preserve">1PA </t>
  </si>
  <si>
    <t>ft. N. 3/2023</t>
  </si>
  <si>
    <t>1 - 30 MILES FILM</t>
  </si>
  <si>
    <t>2 - UNIPOL SAI ASS.NI</t>
  </si>
  <si>
    <t>2PA</t>
  </si>
  <si>
    <t>4 - ERREZETAUNO</t>
  </si>
  <si>
    <t>determina n. 179</t>
  </si>
  <si>
    <t>Z7F3D85B17</t>
  </si>
  <si>
    <t>Mani in Pasta S.r.l.</t>
  </si>
  <si>
    <t>determina n. 182</t>
  </si>
  <si>
    <t>ZA63DC5E59</t>
  </si>
  <si>
    <r>
      <t>AZIONE 3 - anteprima DOCUFILM "</t>
    </r>
    <r>
      <rPr>
        <b/>
        <i/>
        <sz val="9"/>
        <color rgb="FF7030A0"/>
        <rFont val="Calibri"/>
        <family val="2"/>
        <scheme val="minor"/>
      </rPr>
      <t>Procida Capitale della Cultura</t>
    </r>
    <r>
      <rPr>
        <b/>
        <sz val="9"/>
        <color rgb="FF7030A0"/>
        <rFont val="Calibri"/>
        <family val="2"/>
        <scheme val="minor"/>
      </rPr>
      <t>" c/o cinema Astra (Napoli) - cena evento</t>
    </r>
  </si>
  <si>
    <t>DATE BONIFICI</t>
  </si>
  <si>
    <t>acconto</t>
  </si>
  <si>
    <t>saldo</t>
  </si>
  <si>
    <t xml:space="preserve"> 30/01/2023</t>
  </si>
  <si>
    <t>NASTRI D'ARGENTO 3 - location serata di gala e premiazione (canone + spese personale in conto terzi)</t>
  </si>
  <si>
    <t>65-M23</t>
  </si>
  <si>
    <t>Insonnia Team S.a.s.</t>
  </si>
  <si>
    <t>6 - PALAZZO REALE</t>
  </si>
  <si>
    <t>5 - INSOMNIA TEAM S.A.S.</t>
  </si>
  <si>
    <t>ft. N. 1PA del 22/06/2023</t>
  </si>
  <si>
    <t>ft. N. 2PA del 17/07/2023</t>
  </si>
  <si>
    <t>7 - GEDA TRASLOCHI</t>
  </si>
  <si>
    <t>canone</t>
  </si>
  <si>
    <t>conto terzi</t>
  </si>
  <si>
    <t>3 - SCUOLE CIVICHE DI MILANO</t>
  </si>
  <si>
    <t>ft. N. 3PA del 23/06/2023</t>
  </si>
  <si>
    <t>ft. N. 5PA del 05/10/2023</t>
  </si>
  <si>
    <t>ft. N. 104 del 17/06/2023</t>
  </si>
  <si>
    <t>PA723000042</t>
  </si>
  <si>
    <t>ft. N. PA723000042 del 23/06/2023</t>
  </si>
  <si>
    <t>I.S.S. Italia Barbato</t>
  </si>
  <si>
    <t>ft. N. 140-01-2023 del 05/07/2023</t>
  </si>
  <si>
    <t>ft. N. 728-02-2023 del 05/07/2023</t>
  </si>
  <si>
    <t xml:space="preserve">ft. N. 829-02-2023 del 11/07/2023 </t>
  </si>
  <si>
    <t>La Meridiana + Vista Hotels</t>
  </si>
  <si>
    <t>LA MERIDIANA</t>
  </si>
  <si>
    <t>VISTA HOTELS</t>
  </si>
  <si>
    <t>PA3</t>
  </si>
  <si>
    <t>determina n. 181</t>
  </si>
  <si>
    <r>
      <t>AZIONE 3 - anteprima film "</t>
    </r>
    <r>
      <rPr>
        <b/>
        <i/>
        <sz val="9"/>
        <color theme="9" tint="-0.499984740745262"/>
        <rFont val="Calibri"/>
        <family val="2"/>
        <scheme val="minor"/>
      </rPr>
      <t>Napoli Milionaria</t>
    </r>
    <r>
      <rPr>
        <b/>
        <sz val="9"/>
        <color theme="9" tint="-0.499984740745262"/>
        <rFont val="Calibri"/>
        <family val="2"/>
        <scheme val="minor"/>
      </rPr>
      <t>" c/o cinema Metropolitan (Napoli) - noleggio sala cinematografica per proiezione</t>
    </r>
  </si>
  <si>
    <r>
      <t>AZIONE 3 - anteprima film "</t>
    </r>
    <r>
      <rPr>
        <b/>
        <i/>
        <sz val="9"/>
        <color theme="9" tint="-0.499984740745262"/>
        <rFont val="Calibri"/>
        <family val="2"/>
        <scheme val="minor"/>
      </rPr>
      <t>Napoli Milionaria</t>
    </r>
    <r>
      <rPr>
        <b/>
        <sz val="9"/>
        <color theme="9" tint="-0.499984740745262"/>
        <rFont val="Calibri"/>
        <family val="2"/>
        <scheme val="minor"/>
      </rPr>
      <t>" c/o cinema Metropolitan (Napoli) - noleggio DCP</t>
    </r>
  </si>
  <si>
    <t>10 - SCHILIZZI VIAGGI</t>
  </si>
  <si>
    <t>ft. N.857 del 19/07/2023</t>
  </si>
  <si>
    <t>ft. N. 148 del 23/07/2023</t>
  </si>
  <si>
    <t>ft. N. 920 del 31/07/2023</t>
  </si>
  <si>
    <t>ft. N.919-02-2023 del 31/07/2023</t>
  </si>
  <si>
    <t>ft. N. 948-02-2023 del 11/08/2023</t>
  </si>
  <si>
    <t>Ristorante Luigi Mattozzi e figli</t>
  </si>
  <si>
    <t>ft. N. 19-001 del 13/10/2023</t>
  </si>
  <si>
    <t>C.I.A.L. TECNOLOGIE (indicaz. MANN)</t>
  </si>
  <si>
    <t>19PA</t>
  </si>
  <si>
    <t>ft. N. 234 del 15/11/2023</t>
  </si>
  <si>
    <t>art. 50, comma I, lett. b) D. Lgs. n. 36/2023</t>
  </si>
  <si>
    <t>ft. N. 227-01-2023del 8/11/2023</t>
  </si>
  <si>
    <t>ft. N. 1280-02-2023 del 15/11/2023</t>
  </si>
  <si>
    <t>ft. N. 21-001 del 30/11/2023</t>
  </si>
  <si>
    <t>XJ3E002732</t>
  </si>
  <si>
    <t>Soc. Partenope Hotels Italia (Hotel Majestic)</t>
  </si>
  <si>
    <t>V20007652</t>
  </si>
  <si>
    <t>9 - SIRE</t>
  </si>
  <si>
    <t>11 - SCHILIZZI VIAGGI</t>
  </si>
  <si>
    <t>13 - OCEANS PRODUCTIONS</t>
  </si>
  <si>
    <t>14 - SIRE</t>
  </si>
  <si>
    <t>15 - SCHILIZZI VIAGGI</t>
  </si>
  <si>
    <t>8 - ASSOCIAZIONE ARCHIVI</t>
  </si>
  <si>
    <t>ft. N.1 del 01/06/2023</t>
  </si>
  <si>
    <t>ft. N.2 del 22/06/2023</t>
  </si>
  <si>
    <t>NUMERO E DATA FATTURA</t>
  </si>
  <si>
    <t>IMPORTO</t>
  </si>
  <si>
    <t>non emessa (ente pubblico)</t>
  </si>
  <si>
    <t>Z473DC5F37</t>
  </si>
  <si>
    <t>FONDI ORDINARI</t>
  </si>
  <si>
    <t>TOTALE</t>
  </si>
  <si>
    <t>FONDI POC</t>
  </si>
  <si>
    <t>polizza n. 190778610</t>
  </si>
  <si>
    <t>Unipol-SAI</t>
  </si>
  <si>
    <t>polizze nn.  190787039/190781938</t>
  </si>
  <si>
    <t>in attesa di emissione</t>
  </si>
  <si>
    <t>TOTALE SPESO / IMPEGNATO</t>
  </si>
  <si>
    <r>
      <t>anteprima documentario di Luca Miniero "</t>
    </r>
    <r>
      <rPr>
        <b/>
        <i/>
        <sz val="9"/>
        <color theme="8" tint="-0.249977111117893"/>
        <rFont val="Calibri"/>
        <family val="2"/>
        <scheme val="minor"/>
      </rPr>
      <t>Dalla Parte Sbagliata</t>
    </r>
    <r>
      <rPr>
        <b/>
        <sz val="9"/>
        <color theme="8" tint="-0.249977111117893"/>
        <rFont val="Calibri"/>
        <family val="2"/>
        <scheme val="minor"/>
      </rPr>
      <t>" [VIOLA FILM] - individuazione sala per proiezione</t>
    </r>
  </si>
  <si>
    <r>
      <t>AZIONE 3 - anteprima "</t>
    </r>
    <r>
      <rPr>
        <b/>
        <i/>
        <sz val="9"/>
        <color theme="2" tint="-0.499984740745262"/>
        <rFont val="Calibri"/>
        <family val="2"/>
        <scheme val="minor"/>
      </rPr>
      <t>Mary e lo spirito di mezzanotte</t>
    </r>
    <r>
      <rPr>
        <b/>
        <sz val="9"/>
        <color theme="2" tint="-0.499984740745262"/>
        <rFont val="Calibri"/>
        <family val="2"/>
        <scheme val="minor"/>
      </rPr>
      <t xml:space="preserve">" - acquisto biglietti sala proiezione </t>
    </r>
  </si>
  <si>
    <r>
      <t>AZIONE 3 - anteprima "</t>
    </r>
    <r>
      <rPr>
        <b/>
        <i/>
        <sz val="9"/>
        <color theme="2" tint="-0.499984740745262"/>
        <rFont val="Calibri"/>
        <family val="2"/>
        <scheme val="minor"/>
      </rPr>
      <t>Mary e lo spirito di mezzanotte</t>
    </r>
    <r>
      <rPr>
        <b/>
        <sz val="9"/>
        <color theme="2" tint="-0.499984740745262"/>
        <rFont val="Calibri"/>
        <family val="2"/>
        <scheme val="minor"/>
      </rPr>
      <t>" - noleggio sala conferenza stampa</t>
    </r>
  </si>
  <si>
    <r>
      <t>AZIONE 3 - anteprima "</t>
    </r>
    <r>
      <rPr>
        <b/>
        <i/>
        <sz val="9"/>
        <color theme="2" tint="-0.499984740745262"/>
        <rFont val="Calibri"/>
        <family val="2"/>
        <scheme val="minor"/>
      </rPr>
      <t>Mary e lo spirito di mezzanotte</t>
    </r>
    <r>
      <rPr>
        <b/>
        <sz val="9"/>
        <color theme="2" tint="-0.499984740745262"/>
        <rFont val="Calibri"/>
        <family val="2"/>
        <scheme val="minor"/>
      </rPr>
      <t>" - ospitalità Enzo D'Alò (regista)</t>
    </r>
  </si>
  <si>
    <r>
      <t>AZIONE 2 - eventi - '</t>
    </r>
    <r>
      <rPr>
        <b/>
        <i/>
        <sz val="9"/>
        <rFont val="Calibri"/>
        <family val="2"/>
        <scheme val="minor"/>
      </rPr>
      <t>Totò e il Principe De Curtis. L'uomo oltre la maschera</t>
    </r>
    <r>
      <rPr>
        <b/>
        <sz val="9"/>
        <rFont val="Calibri"/>
        <family val="2"/>
        <scheme val="minor"/>
      </rPr>
      <t>' - noleggio sala per proiezione documentario</t>
    </r>
  </si>
  <si>
    <r>
      <t>AZIONE 2 - eventi - '</t>
    </r>
    <r>
      <rPr>
        <b/>
        <i/>
        <sz val="9"/>
        <rFont val="Calibri"/>
        <family val="2"/>
        <scheme val="minor"/>
      </rPr>
      <t>Totò e il Principe De Curtis. L'uomo oltre la maschera</t>
    </r>
    <r>
      <rPr>
        <b/>
        <sz val="9"/>
        <rFont val="Calibri"/>
        <family val="2"/>
        <scheme val="minor"/>
      </rPr>
      <t>' - realizzazione materiali di comunicazione</t>
    </r>
  </si>
  <si>
    <r>
      <t>AZIONE 2 - eventi - '</t>
    </r>
    <r>
      <rPr>
        <b/>
        <i/>
        <sz val="9"/>
        <rFont val="Calibri"/>
        <family val="2"/>
        <scheme val="minor"/>
      </rPr>
      <t>Totò e il Principe De Curtis. L'uomo oltre la maschera</t>
    </r>
    <r>
      <rPr>
        <b/>
        <sz val="9"/>
        <rFont val="Calibri"/>
        <family val="2"/>
        <scheme val="minor"/>
      </rPr>
      <t>' - cena</t>
    </r>
  </si>
  <si>
    <r>
      <t>AZIONE 2 - eventi - '</t>
    </r>
    <r>
      <rPr>
        <b/>
        <i/>
        <sz val="9"/>
        <rFont val="Calibri"/>
        <family val="2"/>
        <scheme val="minor"/>
      </rPr>
      <t>Totò e il Principe De Curtis. L'uomo oltre la maschera</t>
    </r>
    <r>
      <rPr>
        <b/>
        <sz val="9"/>
        <rFont val="Calibri"/>
        <family val="2"/>
        <scheme val="minor"/>
      </rPr>
      <t>' - ospitalità</t>
    </r>
  </si>
  <si>
    <t>DETTAGLIO SINGOLI EVENTI</t>
  </si>
  <si>
    <t>MOSTRA MASSIMO TROSI</t>
  </si>
  <si>
    <t>NASTRI D'ARGENTO III^ ED.</t>
  </si>
  <si>
    <t>CORSI DI FORMAZ./AGG. PROFESS.</t>
  </si>
  <si>
    <t>TOTO' E IL PRINCIPE DE CURTIS</t>
  </si>
  <si>
    <t>MARY E LO SPIRITO DI MEZZANOTTE</t>
  </si>
  <si>
    <t>NAPOLI MILIONARIA</t>
  </si>
  <si>
    <t>DALLA PARTE SBAGLIATA</t>
  </si>
  <si>
    <t>PROCIDA CAPITALE</t>
  </si>
  <si>
    <t>docufilm collettivo</t>
  </si>
  <si>
    <t>regia di Saverio Di Costanzo</t>
  </si>
  <si>
    <t>documentario</t>
  </si>
  <si>
    <t>cartone animato</t>
  </si>
  <si>
    <t>regia di Enzo D'Alò</t>
  </si>
  <si>
    <t>regia di Trudie Styler</t>
  </si>
  <si>
    <t>regia di Luca Miniero</t>
  </si>
  <si>
    <t>POSSO ENTRARE?</t>
  </si>
  <si>
    <t>POC NUOVE STRATEGIE II</t>
  </si>
  <si>
    <t>POC NUOVE STRATEGIE III</t>
  </si>
  <si>
    <t>POC PROMOZIONE TURISTICA III</t>
  </si>
  <si>
    <t>COSTO TOTALE EVENTO</t>
  </si>
  <si>
    <t>lungometraggio/TV-movie</t>
  </si>
  <si>
    <t>RIEPILOGO SPESE</t>
  </si>
  <si>
    <t>RIEPILOGO AFFIDAMENTI</t>
  </si>
  <si>
    <t>totale numero affidamenti</t>
  </si>
  <si>
    <t>valore &lt; € 1.000</t>
  </si>
  <si>
    <t>valore &gt; € 1.000 &lt; € 5.000</t>
  </si>
  <si>
    <t>valore &gt; € 5.000 &lt; € 10.000</t>
  </si>
  <si>
    <t>valore &gt; € 10.000 &lt; € 25.000</t>
  </si>
  <si>
    <t>valore &gt; € 25.000 &lt; € 50.000</t>
  </si>
  <si>
    <t>valore &gt; € 50.000 &lt; € 100.000</t>
  </si>
  <si>
    <t>valore &gt; € 100.000</t>
  </si>
  <si>
    <t>84 F</t>
  </si>
  <si>
    <t>16 - MANI IN PASTA</t>
  </si>
  <si>
    <t>ft. N. 84 F del 15/12/2023</t>
  </si>
  <si>
    <t>determina n. 183</t>
  </si>
  <si>
    <t>Z8D3DB21C8</t>
  </si>
  <si>
    <t>AZIONE 2 - pubblicazione volume ricerca - stampa e pubblicazione</t>
  </si>
  <si>
    <t>Franco Angeli S.r.l.</t>
  </si>
  <si>
    <t>determine n. 184</t>
  </si>
  <si>
    <t>ZE737D7925</t>
  </si>
  <si>
    <t>AZIONE 1 - sviluppo piattaforma Let's Movie</t>
  </si>
  <si>
    <t>Emoticron</t>
  </si>
  <si>
    <t>Netcongress Communication S.r.l.</t>
  </si>
  <si>
    <t>pari o superiore ad € 40.000</t>
  </si>
  <si>
    <t>17 - ITADVICE COOPERATIVA</t>
  </si>
  <si>
    <t>ft. N. 14  del 02/01/2023</t>
  </si>
  <si>
    <t>ft. N. 78  del 31/01/2023</t>
  </si>
  <si>
    <t>ft. N. 319  del 06/03/2023</t>
  </si>
  <si>
    <t>ft. N. 399  del 31/03/2023</t>
  </si>
  <si>
    <t>ft. N. 565  del 28/04/2023</t>
  </si>
  <si>
    <t>ft. N. 857  del 29/06/2023</t>
  </si>
  <si>
    <t>ft. N. 1012  del 31/07/2023</t>
  </si>
  <si>
    <t>ft. N. 1100  del 30/08/2023</t>
  </si>
  <si>
    <t>ft. N. 1236  del 29/09/2023</t>
  </si>
  <si>
    <t>ft. N. 1374  del 31/10/2023</t>
  </si>
  <si>
    <t>ft. N. 1528  del 29/11/2023</t>
  </si>
  <si>
    <t>18 - MARIO PROTTO</t>
  </si>
  <si>
    <t>ft. N. 34  del 28/04/2023</t>
  </si>
  <si>
    <t>ft. N. 39  del 26/05/2023</t>
  </si>
  <si>
    <t>ft. N. 47  del 13/06/2023</t>
  </si>
  <si>
    <t>ft. N. 54  del 20/7/2023</t>
  </si>
  <si>
    <t>ft. N. 64  del 30/11/2023</t>
  </si>
  <si>
    <t>19 - STUDIO TEMA ASS. CULTURALE</t>
  </si>
  <si>
    <t>ft. N. 1  del 03/07/2023</t>
  </si>
  <si>
    <t>ft. N. 2  del 25/07/2023</t>
  </si>
  <si>
    <t>20 - STUDIO TEMA ASS. CULTURALE</t>
  </si>
  <si>
    <t>ft. N. 3  del 22/09/2023</t>
  </si>
  <si>
    <t>ft. N. 4 del 24/10/2023</t>
  </si>
  <si>
    <t>ft. N. 5  del 12/12/2023</t>
  </si>
  <si>
    <t>21 - ROSANNA D'AMORE</t>
  </si>
  <si>
    <t>ft. N. 1 del 13/06/2023</t>
  </si>
  <si>
    <t>ft. N. 2 del 21/07/2023</t>
  </si>
  <si>
    <t>ft. N. 3 del 26/09/2023</t>
  </si>
  <si>
    <t>ft. N. 4 del 07/11/2023</t>
  </si>
  <si>
    <t>ft. N. 5 del 13/12/2023</t>
  </si>
  <si>
    <t>22 - FULVIA GUARDASCIONE</t>
  </si>
  <si>
    <t>notula n. 1</t>
  </si>
  <si>
    <t>23 - GOLDENART</t>
  </si>
  <si>
    <t>ft. N. 29 del 20/07/2023</t>
  </si>
  <si>
    <t>ft. N. 31 del 10/08/2023</t>
  </si>
  <si>
    <t>6C</t>
  </si>
  <si>
    <t>14-29/06/2023</t>
  </si>
  <si>
    <t>Roseto all'Arco + Giulia Giantomasi</t>
  </si>
  <si>
    <t>ft. N. 6 del 26/06/2023</t>
  </si>
  <si>
    <t xml:space="preserve">ft. N. 11 del 27/06/2023 </t>
  </si>
  <si>
    <t>polizza n. 195758609</t>
  </si>
  <si>
    <t>22/11/520</t>
  </si>
  <si>
    <t>XR3E001828</t>
  </si>
  <si>
    <t>Parascandalo Ciro</t>
  </si>
  <si>
    <t>Metropolitan - Sistema Spettacoli</t>
  </si>
  <si>
    <t>Flat Parioli S.r.l.</t>
  </si>
  <si>
    <t>realizzazione showreel breve - GARA ANNULLATA</t>
  </si>
  <si>
    <t>percentuale</t>
  </si>
  <si>
    <t>ft. N. 3 del 31/12/2023</t>
  </si>
  <si>
    <t>24 - ROSETO ALL'ARCO</t>
  </si>
  <si>
    <t>24 - GIULA GIANTOMASI</t>
  </si>
  <si>
    <t>polizza n. 1/39245/65193156939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</si>
</sst>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USD]_-;\-* #,##0.00\ [$USD]_-;_-* &quot;-&quot;??\ [$USD]_-;_-@_-"/>
    <numFmt numFmtId="165" formatCode="#,##0_ ;\-#,##0\ "/>
    <numFmt numFmtId="166" formatCode="_ [$CHF-810]\ * #,##0.00_ ;_ [$CHF-810]\ * \-#,##0.00_ ;_ [$CHF-810]\ * &quot;-&quot;??_ ;_ @_ 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rgb="FF00B05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i/>
      <sz val="9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9"/>
      <color theme="2" tint="-0.499984740745262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i/>
      <sz val="9"/>
      <color theme="8" tint="-0.249977111117893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14" fontId="2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4" fillId="0" borderId="1" xfId="0" applyNumberFormat="1" applyFont="1" applyBorder="1"/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/>
    <xf numFmtId="4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5" xfId="0" applyNumberFormat="1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44" fontId="16" fillId="0" borderId="1" xfId="0" applyNumberFormat="1" applyFont="1" applyBorder="1"/>
    <xf numFmtId="44" fontId="17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4" fontId="1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24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28" fillId="0" borderId="1" xfId="0" applyFont="1" applyBorder="1"/>
    <xf numFmtId="44" fontId="1" fillId="0" borderId="2" xfId="0" applyNumberFormat="1" applyFont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6" fillId="0" borderId="1" xfId="0" applyFont="1" applyBorder="1"/>
    <xf numFmtId="44" fontId="33" fillId="0" borderId="1" xfId="0" applyNumberFormat="1" applyFont="1" applyBorder="1"/>
    <xf numFmtId="0" fontId="33" fillId="0" borderId="1" xfId="0" applyFont="1" applyBorder="1"/>
    <xf numFmtId="164" fontId="17" fillId="0" borderId="1" xfId="0" applyNumberFormat="1" applyFont="1" applyBorder="1"/>
    <xf numFmtId="0" fontId="17" fillId="0" borderId="1" xfId="0" applyFont="1" applyBorder="1"/>
    <xf numFmtId="44" fontId="5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6" fillId="0" borderId="4" xfId="0" applyNumberFormat="1" applyFont="1" applyBorder="1" applyAlignment="1">
      <alignment horizontal="center" vertical="center"/>
    </xf>
    <xf numFmtId="44" fontId="32" fillId="0" borderId="4" xfId="0" applyNumberFormat="1" applyFont="1" applyBorder="1" applyAlignment="1">
      <alignment horizontal="center" vertical="center"/>
    </xf>
    <xf numFmtId="44" fontId="31" fillId="0" borderId="4" xfId="0" applyNumberFormat="1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36" fillId="0" borderId="1" xfId="0" applyFont="1" applyBorder="1"/>
    <xf numFmtId="0" fontId="38" fillId="0" borderId="1" xfId="0" applyFont="1" applyBorder="1"/>
    <xf numFmtId="164" fontId="10" fillId="0" borderId="1" xfId="0" applyNumberFormat="1" applyFont="1" applyBorder="1"/>
    <xf numFmtId="14" fontId="9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44" fontId="39" fillId="0" borderId="1" xfId="0" applyNumberFormat="1" applyFont="1" applyBorder="1" applyAlignment="1">
      <alignment horizontal="center"/>
    </xf>
    <xf numFmtId="44" fontId="39" fillId="0" borderId="4" xfId="0" applyNumberFormat="1" applyFont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44" fontId="22" fillId="0" borderId="1" xfId="0" applyNumberFormat="1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44" fontId="4" fillId="3" borderId="5" xfId="0" applyNumberFormat="1" applyFont="1" applyFill="1" applyBorder="1"/>
    <xf numFmtId="166" fontId="10" fillId="0" borderId="1" xfId="0" applyNumberFormat="1" applyFont="1" applyBorder="1"/>
    <xf numFmtId="0" fontId="18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44" fontId="10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center"/>
    </xf>
    <xf numFmtId="44" fontId="30" fillId="0" borderId="3" xfId="0" applyNumberFormat="1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24"/>
  <sheetViews>
    <sheetView tabSelected="1" topLeftCell="A83" zoomScale="160" zoomScaleNormal="160" workbookViewId="0">
      <selection activeCell="A92" sqref="A92"/>
    </sheetView>
  </sheetViews>
  <sheetFormatPr defaultRowHeight="15" x14ac:dyDescent="0.25"/>
  <cols>
    <col min="1" max="1" width="29.28515625" style="2" customWidth="1"/>
    <col min="2" max="2" width="28.5703125" customWidth="1"/>
    <col min="3" max="3" width="23.5703125" customWidth="1"/>
    <col min="4" max="4" width="30.42578125" customWidth="1"/>
    <col min="5" max="5" width="16" style="1" customWidth="1"/>
    <col min="6" max="6" width="105.28515625" style="1" customWidth="1"/>
    <col min="7" max="7" width="27.140625" customWidth="1"/>
    <col min="8" max="8" width="39.140625" customWidth="1"/>
    <col min="9" max="9" width="53.7109375" customWidth="1"/>
    <col min="10" max="10" width="20.7109375" customWidth="1"/>
    <col min="11" max="11" width="17.5703125" customWidth="1"/>
    <col min="12" max="12" width="23.42578125" customWidth="1"/>
    <col min="13" max="13" width="29" style="62" customWidth="1"/>
    <col min="14" max="15" width="23.42578125" style="67" customWidth="1"/>
    <col min="16" max="16" width="4.5703125" style="68" customWidth="1"/>
    <col min="17" max="18" width="15.85546875" customWidth="1"/>
    <col min="19" max="19" width="14.85546875" customWidth="1"/>
    <col min="20" max="20" width="14" customWidth="1"/>
  </cols>
  <sheetData>
    <row r="1" spans="1:20" x14ac:dyDescent="0.25">
      <c r="R1" s="134" t="s">
        <v>327</v>
      </c>
      <c r="S1" s="134"/>
      <c r="T1" s="134"/>
    </row>
    <row r="2" spans="1:20" x14ac:dyDescent="0.25">
      <c r="A2" s="21" t="s">
        <v>266</v>
      </c>
      <c r="B2" s="21" t="s">
        <v>267</v>
      </c>
      <c r="C2" s="21" t="s">
        <v>0</v>
      </c>
      <c r="D2" s="21" t="s">
        <v>268</v>
      </c>
      <c r="E2" s="21" t="s">
        <v>264</v>
      </c>
      <c r="F2" s="21" t="s">
        <v>265</v>
      </c>
      <c r="G2" s="21" t="s">
        <v>269</v>
      </c>
      <c r="H2" s="21" t="s">
        <v>270</v>
      </c>
      <c r="I2" s="21" t="s">
        <v>271</v>
      </c>
      <c r="J2" s="21" t="s">
        <v>272</v>
      </c>
      <c r="K2" s="21" t="s">
        <v>1</v>
      </c>
      <c r="L2" s="21" t="s">
        <v>278</v>
      </c>
      <c r="M2" s="63" t="s">
        <v>277</v>
      </c>
      <c r="N2" s="21" t="s">
        <v>273</v>
      </c>
      <c r="O2" s="21" t="s">
        <v>274</v>
      </c>
      <c r="P2" s="21" t="s">
        <v>318</v>
      </c>
      <c r="Q2" s="25" t="s">
        <v>323</v>
      </c>
      <c r="R2" s="21" t="s">
        <v>324</v>
      </c>
      <c r="S2" s="85" t="s">
        <v>325</v>
      </c>
      <c r="T2" s="86" t="s">
        <v>326</v>
      </c>
    </row>
    <row r="3" spans="1:20" x14ac:dyDescent="0.25">
      <c r="A3" s="48" t="s">
        <v>180</v>
      </c>
      <c r="B3" s="49">
        <v>44935</v>
      </c>
      <c r="C3" s="50" t="s">
        <v>275</v>
      </c>
      <c r="D3" s="51" t="str">
        <f>+D4</f>
        <v>ORDINARIO 2023</v>
      </c>
      <c r="E3" s="48" t="s">
        <v>20</v>
      </c>
      <c r="F3" s="52" t="s">
        <v>181</v>
      </c>
      <c r="G3" s="48" t="s">
        <v>261</v>
      </c>
      <c r="H3" s="48" t="s">
        <v>262</v>
      </c>
      <c r="I3" s="53" t="s">
        <v>93</v>
      </c>
      <c r="J3" s="124">
        <v>12000</v>
      </c>
      <c r="K3" s="54">
        <f>+J3/100*22</f>
        <v>2640</v>
      </c>
      <c r="L3" s="54">
        <f t="shared" ref="L3:L9" si="0">SUM(J3:K3)</f>
        <v>14640</v>
      </c>
      <c r="M3" s="64">
        <v>2</v>
      </c>
      <c r="N3" s="123">
        <v>45124</v>
      </c>
      <c r="O3" s="123">
        <v>45127</v>
      </c>
      <c r="P3" s="58"/>
      <c r="Q3" s="16">
        <f>+L3</f>
        <v>14640</v>
      </c>
      <c r="R3" s="45"/>
      <c r="S3" s="45"/>
      <c r="T3" s="45"/>
    </row>
    <row r="4" spans="1:20" x14ac:dyDescent="0.25">
      <c r="A4" s="14" t="s">
        <v>182</v>
      </c>
      <c r="B4" s="12">
        <v>44946</v>
      </c>
      <c r="C4" s="17" t="s">
        <v>6</v>
      </c>
      <c r="D4" s="17" t="s">
        <v>4</v>
      </c>
      <c r="E4" s="18" t="s">
        <v>20</v>
      </c>
      <c r="F4" s="18" t="s">
        <v>5</v>
      </c>
      <c r="G4" s="17" t="str">
        <f t="shared" ref="G4:G27" si="1">+G3</f>
        <v>inferiore ad € 40.000</v>
      </c>
      <c r="H4" s="17" t="str">
        <f t="shared" ref="H4:H27" si="2">+H3</f>
        <v>art. 36, II° co., lett. a) D. Lgs. n. 50/2016</v>
      </c>
      <c r="I4" s="19" t="s">
        <v>9</v>
      </c>
      <c r="J4" s="20">
        <v>780</v>
      </c>
      <c r="K4" s="16">
        <f>+J4/100*4</f>
        <v>31.2</v>
      </c>
      <c r="L4" s="16">
        <f t="shared" si="0"/>
        <v>811.2</v>
      </c>
      <c r="M4" s="61" t="s">
        <v>395</v>
      </c>
      <c r="N4" s="43">
        <v>44950</v>
      </c>
      <c r="O4" s="43">
        <v>44956</v>
      </c>
      <c r="P4" s="99"/>
      <c r="Q4" s="16">
        <f>+L4</f>
        <v>811.2</v>
      </c>
      <c r="R4" s="45"/>
      <c r="S4" s="45"/>
      <c r="T4" s="45"/>
    </row>
    <row r="5" spans="1:20" x14ac:dyDescent="0.25">
      <c r="A5" s="14" t="s">
        <v>183</v>
      </c>
      <c r="B5" s="12">
        <v>44946</v>
      </c>
      <c r="C5" s="17" t="s">
        <v>7</v>
      </c>
      <c r="D5" s="17" t="s">
        <v>263</v>
      </c>
      <c r="E5" s="18" t="s">
        <v>21</v>
      </c>
      <c r="F5" s="110" t="s">
        <v>292</v>
      </c>
      <c r="G5" s="17" t="str">
        <f t="shared" si="1"/>
        <v>inferiore ad € 40.000</v>
      </c>
      <c r="H5" s="17" t="str">
        <f t="shared" si="2"/>
        <v>art. 36, II° co., lett. a) D. Lgs. n. 50/2016</v>
      </c>
      <c r="I5" s="19" t="s">
        <v>10</v>
      </c>
      <c r="J5" s="121">
        <v>3201.14</v>
      </c>
      <c r="K5" s="29">
        <v>0</v>
      </c>
      <c r="L5" s="29">
        <f t="shared" si="0"/>
        <v>3201.14</v>
      </c>
      <c r="M5" s="84" t="s">
        <v>406</v>
      </c>
      <c r="N5" s="98"/>
      <c r="O5" s="43">
        <v>44966</v>
      </c>
      <c r="P5" s="99"/>
      <c r="Q5" s="45"/>
      <c r="R5" s="45"/>
      <c r="S5" s="60">
        <f t="shared" ref="S5:S16" si="3">+L5</f>
        <v>3201.14</v>
      </c>
      <c r="T5" s="45"/>
    </row>
    <row r="6" spans="1:20" x14ac:dyDescent="0.25">
      <c r="A6" s="14" t="s">
        <v>184</v>
      </c>
      <c r="B6" s="12">
        <v>44952</v>
      </c>
      <c r="C6" s="17" t="s">
        <v>8</v>
      </c>
      <c r="D6" s="17" t="str">
        <f t="shared" ref="D6:E11" si="4">+D5</f>
        <v>NUOVE STRATEGIE 3</v>
      </c>
      <c r="E6" s="18" t="str">
        <f t="shared" si="4"/>
        <v>E69I22001180003</v>
      </c>
      <c r="F6" s="110" t="s">
        <v>293</v>
      </c>
      <c r="G6" s="17" t="str">
        <f t="shared" si="1"/>
        <v>inferiore ad € 40.000</v>
      </c>
      <c r="H6" s="17" t="str">
        <f t="shared" si="2"/>
        <v>art. 36, II° co., lett. a) D. Lgs. n. 50/2016</v>
      </c>
      <c r="I6" s="19" t="s">
        <v>42</v>
      </c>
      <c r="J6" s="121">
        <v>350</v>
      </c>
      <c r="K6" s="29">
        <f>+J6/100*22</f>
        <v>77</v>
      </c>
      <c r="L6" s="29">
        <f t="shared" si="0"/>
        <v>427</v>
      </c>
      <c r="M6" s="61" t="s">
        <v>335</v>
      </c>
      <c r="N6" s="43">
        <v>44971</v>
      </c>
      <c r="O6" s="43">
        <v>44973</v>
      </c>
      <c r="P6" s="99"/>
      <c r="Q6" s="45"/>
      <c r="R6" s="45"/>
      <c r="S6" s="60">
        <f t="shared" si="3"/>
        <v>427</v>
      </c>
      <c r="T6" s="45"/>
    </row>
    <row r="7" spans="1:20" x14ac:dyDescent="0.25">
      <c r="A7" s="14" t="s">
        <v>185</v>
      </c>
      <c r="B7" s="12">
        <f>+B6</f>
        <v>44952</v>
      </c>
      <c r="C7" s="17" t="s">
        <v>13</v>
      </c>
      <c r="D7" s="17" t="str">
        <f t="shared" si="4"/>
        <v>NUOVE STRATEGIE 3</v>
      </c>
      <c r="E7" s="18" t="str">
        <f t="shared" si="4"/>
        <v>E69I22001180003</v>
      </c>
      <c r="F7" s="110" t="s">
        <v>14</v>
      </c>
      <c r="G7" s="17" t="str">
        <f t="shared" si="1"/>
        <v>inferiore ad € 40.000</v>
      </c>
      <c r="H7" s="17" t="str">
        <f t="shared" si="2"/>
        <v>art. 36, II° co., lett. a) D. Lgs. n. 50/2016</v>
      </c>
      <c r="I7" s="19" t="s">
        <v>22</v>
      </c>
      <c r="J7" s="121">
        <v>1200</v>
      </c>
      <c r="K7" s="29">
        <f>+J7/100*22</f>
        <v>264</v>
      </c>
      <c r="L7" s="29">
        <f t="shared" si="0"/>
        <v>1464</v>
      </c>
      <c r="M7" s="61">
        <v>5</v>
      </c>
      <c r="N7" s="43">
        <v>44977</v>
      </c>
      <c r="O7" s="43">
        <v>44992</v>
      </c>
      <c r="P7" s="99"/>
      <c r="Q7" s="45"/>
      <c r="R7" s="45"/>
      <c r="S7" s="60">
        <f t="shared" si="3"/>
        <v>1464</v>
      </c>
      <c r="T7" s="45"/>
    </row>
    <row r="8" spans="1:20" x14ac:dyDescent="0.25">
      <c r="A8" s="14" t="s">
        <v>186</v>
      </c>
      <c r="B8" s="12">
        <f>+B7</f>
        <v>44952</v>
      </c>
      <c r="C8" s="17" t="s">
        <v>15</v>
      </c>
      <c r="D8" s="17" t="str">
        <f t="shared" si="4"/>
        <v>NUOVE STRATEGIE 3</v>
      </c>
      <c r="E8" s="18" t="str">
        <f t="shared" si="4"/>
        <v>E69I22001180003</v>
      </c>
      <c r="F8" s="110" t="str">
        <f>+F7</f>
        <v>acquisto pagina pubblicitaria</v>
      </c>
      <c r="G8" s="17" t="str">
        <f t="shared" si="1"/>
        <v>inferiore ad € 40.000</v>
      </c>
      <c r="H8" s="17" t="str">
        <f t="shared" si="2"/>
        <v>art. 36, II° co., lett. a) D. Lgs. n. 50/2016</v>
      </c>
      <c r="I8" s="19" t="s">
        <v>63</v>
      </c>
      <c r="J8" s="122">
        <v>1500</v>
      </c>
      <c r="K8" s="109">
        <v>0</v>
      </c>
      <c r="L8" s="109">
        <f t="shared" si="0"/>
        <v>1500</v>
      </c>
      <c r="M8" s="61">
        <v>5103719</v>
      </c>
      <c r="N8" s="43">
        <v>44985</v>
      </c>
      <c r="O8" s="43">
        <v>45174</v>
      </c>
      <c r="P8" s="99"/>
      <c r="Q8" s="45"/>
      <c r="R8" s="45"/>
      <c r="S8" s="90">
        <f t="shared" si="3"/>
        <v>1500</v>
      </c>
      <c r="T8" s="45"/>
    </row>
    <row r="9" spans="1:20" x14ac:dyDescent="0.25">
      <c r="A9" s="14" t="s">
        <v>187</v>
      </c>
      <c r="B9" s="12">
        <v>44953</v>
      </c>
      <c r="C9" s="17" t="s">
        <v>11</v>
      </c>
      <c r="D9" s="17" t="str">
        <f t="shared" si="4"/>
        <v>NUOVE STRATEGIE 3</v>
      </c>
      <c r="E9" s="18" t="str">
        <f t="shared" si="4"/>
        <v>E69I22001180003</v>
      </c>
      <c r="F9" s="110" t="s">
        <v>294</v>
      </c>
      <c r="G9" s="17" t="str">
        <f t="shared" si="1"/>
        <v>inferiore ad € 40.000</v>
      </c>
      <c r="H9" s="17" t="str">
        <f t="shared" si="2"/>
        <v>art. 36, II° co., lett. a) D. Lgs. n. 50/2016</v>
      </c>
      <c r="I9" s="19" t="s">
        <v>12</v>
      </c>
      <c r="J9" s="121">
        <f>4950+4950</f>
        <v>9900</v>
      </c>
      <c r="K9" s="29">
        <f>+J9/100*22</f>
        <v>2178</v>
      </c>
      <c r="L9" s="29">
        <f t="shared" si="0"/>
        <v>12078</v>
      </c>
      <c r="M9" s="100"/>
      <c r="N9" s="98"/>
      <c r="O9" s="98"/>
      <c r="P9" s="58">
        <v>1</v>
      </c>
      <c r="Q9" s="45"/>
      <c r="R9" s="45"/>
      <c r="S9" s="60">
        <f t="shared" si="3"/>
        <v>12078</v>
      </c>
      <c r="T9" s="45"/>
    </row>
    <row r="10" spans="1:20" x14ac:dyDescent="0.25">
      <c r="A10" s="14" t="s">
        <v>188</v>
      </c>
      <c r="B10" s="12">
        <v>44958</v>
      </c>
      <c r="C10" s="22" t="s">
        <v>23</v>
      </c>
      <c r="D10" s="17" t="str">
        <f t="shared" si="4"/>
        <v>NUOVE STRATEGIE 3</v>
      </c>
      <c r="E10" s="18" t="str">
        <f t="shared" si="4"/>
        <v>E69I22001180003</v>
      </c>
      <c r="F10" s="110" t="s">
        <v>516</v>
      </c>
      <c r="G10" s="127"/>
      <c r="H10" s="127"/>
      <c r="I10" s="128"/>
      <c r="J10" s="129"/>
      <c r="K10" s="130"/>
      <c r="L10" s="130"/>
      <c r="M10" s="100"/>
      <c r="N10" s="98"/>
      <c r="O10" s="98"/>
      <c r="P10" s="99"/>
      <c r="Q10" s="45"/>
      <c r="R10" s="45"/>
      <c r="S10" s="60">
        <f t="shared" si="3"/>
        <v>0</v>
      </c>
      <c r="T10" s="45"/>
    </row>
    <row r="11" spans="1:20" x14ac:dyDescent="0.25">
      <c r="A11" s="14" t="s">
        <v>189</v>
      </c>
      <c r="B11" s="12">
        <v>44963</v>
      </c>
      <c r="C11" s="17" t="s">
        <v>16</v>
      </c>
      <c r="D11" s="17" t="str">
        <f t="shared" si="4"/>
        <v>NUOVE STRATEGIE 3</v>
      </c>
      <c r="E11" s="18" t="str">
        <f t="shared" si="4"/>
        <v>E69I22001180003</v>
      </c>
      <c r="F11" s="110" t="s">
        <v>17</v>
      </c>
      <c r="G11" s="17" t="str">
        <f>+G9</f>
        <v>inferiore ad € 40.000</v>
      </c>
      <c r="H11" s="17" t="str">
        <f>+H9</f>
        <v>art. 36, II° co., lett. a) D. Lgs. n. 50/2016</v>
      </c>
      <c r="I11" s="19" t="s">
        <v>29</v>
      </c>
      <c r="J11" s="121">
        <v>300</v>
      </c>
      <c r="K11" s="29">
        <f>+J11/100*22</f>
        <v>66</v>
      </c>
      <c r="L11" s="29">
        <f>SUM(J11:K11)</f>
        <v>366</v>
      </c>
      <c r="M11" s="61" t="s">
        <v>339</v>
      </c>
      <c r="N11" s="43">
        <v>44973</v>
      </c>
      <c r="O11" s="43">
        <v>44985</v>
      </c>
      <c r="P11" s="99"/>
      <c r="Q11" s="45"/>
      <c r="R11" s="45"/>
      <c r="S11" s="60">
        <f t="shared" si="3"/>
        <v>366</v>
      </c>
      <c r="T11" s="45"/>
    </row>
    <row r="12" spans="1:20" x14ac:dyDescent="0.25">
      <c r="A12" s="14" t="s">
        <v>190</v>
      </c>
      <c r="B12" s="12">
        <v>44965</v>
      </c>
      <c r="C12" s="17" t="s">
        <v>25</v>
      </c>
      <c r="D12" s="17" t="str">
        <f>+D9</f>
        <v>NUOVE STRATEGIE 3</v>
      </c>
      <c r="E12" s="18" t="str">
        <f>+E9</f>
        <v>E69I22001180003</v>
      </c>
      <c r="F12" s="110" t="s">
        <v>295</v>
      </c>
      <c r="G12" s="17" t="str">
        <f t="shared" si="1"/>
        <v>inferiore ad € 40.000</v>
      </c>
      <c r="H12" s="17" t="str">
        <f t="shared" si="2"/>
        <v>art. 36, II° co., lett. a) D. Lgs. n. 50/2016</v>
      </c>
      <c r="I12" s="20" t="s">
        <v>412</v>
      </c>
      <c r="J12" s="121">
        <v>855</v>
      </c>
      <c r="K12" s="29">
        <v>0</v>
      </c>
      <c r="L12" s="29">
        <f>+J12+K12</f>
        <v>855</v>
      </c>
      <c r="M12" s="84" t="s">
        <v>411</v>
      </c>
      <c r="N12" s="98"/>
      <c r="O12" s="43">
        <v>44966</v>
      </c>
      <c r="P12" s="99"/>
      <c r="Q12" s="45"/>
      <c r="R12" s="45"/>
      <c r="S12" s="60">
        <f t="shared" si="3"/>
        <v>855</v>
      </c>
      <c r="T12" s="45"/>
    </row>
    <row r="13" spans="1:20" x14ac:dyDescent="0.25">
      <c r="A13" s="14" t="s">
        <v>191</v>
      </c>
      <c r="B13" s="12">
        <v>44966</v>
      </c>
      <c r="C13" s="17" t="s">
        <v>27</v>
      </c>
      <c r="D13" s="17" t="str">
        <f t="shared" ref="D13:E14" si="5">+D12</f>
        <v>NUOVE STRATEGIE 3</v>
      </c>
      <c r="E13" s="18" t="str">
        <f t="shared" si="5"/>
        <v>E69I22001180003</v>
      </c>
      <c r="F13" s="110" t="s">
        <v>296</v>
      </c>
      <c r="G13" s="17" t="str">
        <f t="shared" si="1"/>
        <v>inferiore ad € 40.000</v>
      </c>
      <c r="H13" s="17" t="str">
        <f t="shared" si="2"/>
        <v>art. 36, II° co., lett. a) D. Lgs. n. 50/2016</v>
      </c>
      <c r="I13" s="20" t="s">
        <v>332</v>
      </c>
      <c r="J13" s="121">
        <v>360</v>
      </c>
      <c r="K13" s="29">
        <f>+J13/100*22</f>
        <v>79.2</v>
      </c>
      <c r="L13" s="29">
        <f>SUM(J13:K13)</f>
        <v>439.2</v>
      </c>
      <c r="M13" s="61" t="s">
        <v>333</v>
      </c>
      <c r="N13" s="43">
        <v>44966</v>
      </c>
      <c r="O13" s="43">
        <v>44967</v>
      </c>
      <c r="P13" s="99"/>
      <c r="Q13" s="45"/>
      <c r="R13" s="45"/>
      <c r="S13" s="60">
        <f t="shared" si="3"/>
        <v>439.2</v>
      </c>
      <c r="T13" s="45"/>
    </row>
    <row r="14" spans="1:20" x14ac:dyDescent="0.25">
      <c r="A14" s="14" t="s">
        <v>192</v>
      </c>
      <c r="B14" s="12">
        <f>+B13</f>
        <v>44966</v>
      </c>
      <c r="C14" s="17" t="s">
        <v>28</v>
      </c>
      <c r="D14" s="17" t="str">
        <f t="shared" si="5"/>
        <v>NUOVE STRATEGIE 3</v>
      </c>
      <c r="E14" s="18" t="str">
        <f t="shared" si="5"/>
        <v>E69I22001180003</v>
      </c>
      <c r="F14" s="110" t="s">
        <v>297</v>
      </c>
      <c r="G14" s="17" t="str">
        <f t="shared" si="1"/>
        <v>inferiore ad € 40.000</v>
      </c>
      <c r="H14" s="17" t="str">
        <f t="shared" si="2"/>
        <v>art. 36, II° co., lett. a) D. Lgs. n. 50/2016</v>
      </c>
      <c r="I14" s="20" t="s">
        <v>32</v>
      </c>
      <c r="J14" s="121">
        <v>1200</v>
      </c>
      <c r="K14" s="29">
        <f>+J14/100*22</f>
        <v>264</v>
      </c>
      <c r="L14" s="29">
        <f>SUM(J14:K14)</f>
        <v>1464</v>
      </c>
      <c r="M14" s="61" t="s">
        <v>334</v>
      </c>
      <c r="N14" s="43">
        <v>44971</v>
      </c>
      <c r="O14" s="43">
        <v>44973</v>
      </c>
      <c r="P14" s="99"/>
      <c r="Q14" s="45"/>
      <c r="R14" s="45"/>
      <c r="S14" s="60">
        <f t="shared" si="3"/>
        <v>1464</v>
      </c>
      <c r="T14" s="45"/>
    </row>
    <row r="15" spans="1:20" x14ac:dyDescent="0.25">
      <c r="A15" s="14" t="s">
        <v>193</v>
      </c>
      <c r="B15" s="12">
        <v>44967</v>
      </c>
      <c r="C15" s="17" t="s">
        <v>26</v>
      </c>
      <c r="D15" s="17" t="str">
        <f>+D12</f>
        <v>NUOVE STRATEGIE 3</v>
      </c>
      <c r="E15" s="18" t="str">
        <f>+E12</f>
        <v>E69I22001180003</v>
      </c>
      <c r="F15" s="110" t="s">
        <v>298</v>
      </c>
      <c r="G15" s="17" t="str">
        <f t="shared" si="1"/>
        <v>inferiore ad € 40.000</v>
      </c>
      <c r="H15" s="17" t="str">
        <f t="shared" si="2"/>
        <v>art. 36, II° co., lett. a) D. Lgs. n. 50/2016</v>
      </c>
      <c r="I15" s="20" t="s">
        <v>130</v>
      </c>
      <c r="J15" s="121">
        <f>1890+1200</f>
        <v>3090</v>
      </c>
      <c r="K15" s="29">
        <v>0</v>
      </c>
      <c r="L15" s="29">
        <f>+J15+K15</f>
        <v>3090</v>
      </c>
      <c r="M15" s="84" t="s">
        <v>413</v>
      </c>
      <c r="N15" s="98"/>
      <c r="O15" s="43">
        <v>44973</v>
      </c>
      <c r="P15" s="58">
        <v>2</v>
      </c>
      <c r="Q15" s="45"/>
      <c r="R15" s="45"/>
      <c r="S15" s="60">
        <f t="shared" si="3"/>
        <v>3090</v>
      </c>
      <c r="T15" s="45"/>
    </row>
    <row r="16" spans="1:20" x14ac:dyDescent="0.25">
      <c r="A16" s="14" t="s">
        <v>194</v>
      </c>
      <c r="B16" s="12">
        <v>44978</v>
      </c>
      <c r="C16" s="17" t="s">
        <v>31</v>
      </c>
      <c r="D16" s="17" t="str">
        <f>+D15</f>
        <v>NUOVE STRATEGIE 3</v>
      </c>
      <c r="E16" s="18" t="str">
        <f>+E15</f>
        <v>E69I22001180003</v>
      </c>
      <c r="F16" s="18" t="s">
        <v>30</v>
      </c>
      <c r="G16" s="17" t="str">
        <f t="shared" si="1"/>
        <v>inferiore ad € 40.000</v>
      </c>
      <c r="H16" s="17" t="str">
        <f t="shared" si="2"/>
        <v>art. 36, II° co., lett. a) D. Lgs. n. 50/2016</v>
      </c>
      <c r="I16" s="23" t="s">
        <v>41</v>
      </c>
      <c r="J16" s="20">
        <f>2100+1400</f>
        <v>3500</v>
      </c>
      <c r="K16" s="20">
        <v>0</v>
      </c>
      <c r="L16" s="20">
        <f>+J16+K16</f>
        <v>3500</v>
      </c>
      <c r="M16" s="102"/>
      <c r="N16" s="103"/>
      <c r="O16" s="103"/>
      <c r="P16" s="58">
        <v>3</v>
      </c>
      <c r="Q16" s="45"/>
      <c r="R16" s="45"/>
      <c r="S16" s="60">
        <f t="shared" si="3"/>
        <v>3500</v>
      </c>
      <c r="T16" s="45"/>
    </row>
    <row r="17" spans="1:20" x14ac:dyDescent="0.25">
      <c r="A17" s="14" t="s">
        <v>195</v>
      </c>
      <c r="B17" s="12">
        <v>44984</v>
      </c>
      <c r="C17" s="22" t="str">
        <f>+C3</f>
        <v>non richiesto</v>
      </c>
      <c r="D17" s="17" t="str">
        <f>+D4</f>
        <v>ORDINARIO 2023</v>
      </c>
      <c r="E17" s="18" t="str">
        <f>+E4</f>
        <v>***</v>
      </c>
      <c r="F17" s="18" t="s">
        <v>36</v>
      </c>
      <c r="G17" s="17" t="str">
        <f t="shared" si="1"/>
        <v>inferiore ad € 40.000</v>
      </c>
      <c r="H17" s="17" t="str">
        <f t="shared" si="2"/>
        <v>art. 36, II° co., lett. a) D. Lgs. n. 50/2016</v>
      </c>
      <c r="I17" s="20" t="s">
        <v>33</v>
      </c>
      <c r="J17" s="20">
        <v>1250</v>
      </c>
      <c r="K17" s="20">
        <f>(+J17+J17*0.04)/100*22</f>
        <v>286</v>
      </c>
      <c r="L17" s="20">
        <f t="shared" ref="L17:L23" si="6">SUM(J17:K17)</f>
        <v>1536</v>
      </c>
      <c r="M17" s="65">
        <v>4</v>
      </c>
      <c r="N17" s="19">
        <v>45213</v>
      </c>
      <c r="O17" s="19">
        <v>45223</v>
      </c>
      <c r="P17" s="99"/>
      <c r="Q17" s="16">
        <f>+L17</f>
        <v>1536</v>
      </c>
      <c r="R17" s="45"/>
      <c r="S17" s="91"/>
      <c r="T17" s="45"/>
    </row>
    <row r="18" spans="1:20" x14ac:dyDescent="0.25">
      <c r="A18" s="14" t="s">
        <v>196</v>
      </c>
      <c r="B18" s="12">
        <v>44988</v>
      </c>
      <c r="C18" s="22" t="str">
        <f>+C17</f>
        <v>non richiesto</v>
      </c>
      <c r="D18" s="17" t="str">
        <f>+D17</f>
        <v>ORDINARIO 2023</v>
      </c>
      <c r="E18" s="18" t="str">
        <f>+E4</f>
        <v>***</v>
      </c>
      <c r="F18" s="18" t="s">
        <v>299</v>
      </c>
      <c r="G18" s="17" t="str">
        <f t="shared" si="1"/>
        <v>inferiore ad € 40.000</v>
      </c>
      <c r="H18" s="17" t="str">
        <f t="shared" si="2"/>
        <v>art. 36, II° co., lett. a) D. Lgs. n. 50/2016</v>
      </c>
      <c r="I18" s="19" t="s">
        <v>40</v>
      </c>
      <c r="J18" s="20">
        <f>320*12</f>
        <v>3840</v>
      </c>
      <c r="K18" s="20">
        <f>+J18/100*22</f>
        <v>844.8</v>
      </c>
      <c r="L18" s="20">
        <f t="shared" si="6"/>
        <v>4684.8</v>
      </c>
      <c r="M18" s="102"/>
      <c r="N18" s="103"/>
      <c r="O18" s="103"/>
      <c r="P18" s="58">
        <v>17</v>
      </c>
      <c r="Q18" s="16">
        <f>+L18</f>
        <v>4684.8</v>
      </c>
      <c r="R18" s="45"/>
      <c r="S18" s="91"/>
      <c r="T18" s="45"/>
    </row>
    <row r="19" spans="1:20" x14ac:dyDescent="0.25">
      <c r="A19" s="14" t="s">
        <v>197</v>
      </c>
      <c r="B19" s="12">
        <v>45005</v>
      </c>
      <c r="C19" s="17" t="s">
        <v>19</v>
      </c>
      <c r="D19" s="17" t="str">
        <f>+D18</f>
        <v>ORDINARIO 2023</v>
      </c>
      <c r="E19" s="18" t="str">
        <f>+E18</f>
        <v>***</v>
      </c>
      <c r="F19" s="18" t="s">
        <v>18</v>
      </c>
      <c r="G19" s="17" t="str">
        <f t="shared" si="1"/>
        <v>inferiore ad € 40.000</v>
      </c>
      <c r="H19" s="17" t="str">
        <f t="shared" si="2"/>
        <v>art. 36, II° co., lett. a) D. Lgs. n. 50/2016</v>
      </c>
      <c r="I19" s="19" t="s">
        <v>276</v>
      </c>
      <c r="J19" s="20">
        <v>5000</v>
      </c>
      <c r="K19" s="16">
        <f>+J19/100*22</f>
        <v>1100</v>
      </c>
      <c r="L19" s="16">
        <f t="shared" si="6"/>
        <v>6100</v>
      </c>
      <c r="M19" s="84" t="s">
        <v>414</v>
      </c>
      <c r="N19" s="98"/>
      <c r="O19" s="98"/>
      <c r="P19" s="99"/>
      <c r="Q19" s="16">
        <f>+L19</f>
        <v>6100</v>
      </c>
      <c r="R19" s="45"/>
      <c r="S19" s="91"/>
      <c r="T19" s="45"/>
    </row>
    <row r="20" spans="1:20" x14ac:dyDescent="0.25">
      <c r="A20" s="14" t="s">
        <v>198</v>
      </c>
      <c r="B20" s="12">
        <v>45014</v>
      </c>
      <c r="C20" s="17" t="s">
        <v>47</v>
      </c>
      <c r="D20" s="17" t="s">
        <v>4</v>
      </c>
      <c r="E20" s="24" t="str">
        <f>+E19</f>
        <v>***</v>
      </c>
      <c r="F20" s="15" t="s">
        <v>48</v>
      </c>
      <c r="G20" s="17" t="str">
        <f t="shared" si="1"/>
        <v>inferiore ad € 40.000</v>
      </c>
      <c r="H20" s="17" t="str">
        <f t="shared" si="2"/>
        <v>art. 36, II° co., lett. a) D. Lgs. n. 50/2016</v>
      </c>
      <c r="I20" s="19" t="s">
        <v>51</v>
      </c>
      <c r="J20" s="16">
        <f>1500+2080+1820+1716+1300</f>
        <v>8416</v>
      </c>
      <c r="K20" s="16">
        <f>+J20/100*22</f>
        <v>1851.52</v>
      </c>
      <c r="L20" s="16">
        <f t="shared" si="6"/>
        <v>10267.52</v>
      </c>
      <c r="M20" s="100"/>
      <c r="N20" s="98"/>
      <c r="O20" s="98"/>
      <c r="P20" s="58">
        <v>18</v>
      </c>
      <c r="Q20" s="16">
        <f>+L20</f>
        <v>10267.52</v>
      </c>
      <c r="R20" s="45"/>
      <c r="S20" s="91"/>
      <c r="T20" s="45"/>
    </row>
    <row r="21" spans="1:20" x14ac:dyDescent="0.25">
      <c r="A21" s="25" t="s">
        <v>199</v>
      </c>
      <c r="B21" s="26">
        <v>45019</v>
      </c>
      <c r="C21" s="22" t="s">
        <v>38</v>
      </c>
      <c r="D21" s="22" t="str">
        <f>+D16</f>
        <v>NUOVE STRATEGIE 3</v>
      </c>
      <c r="E21" s="27" t="str">
        <f>+E16</f>
        <v>E69I22001180003</v>
      </c>
      <c r="F21" s="36" t="s">
        <v>291</v>
      </c>
      <c r="G21" s="22" t="str">
        <f t="shared" si="1"/>
        <v>inferiore ad € 40.000</v>
      </c>
      <c r="H21" s="22" t="str">
        <f t="shared" si="2"/>
        <v>art. 36, II° co., lett. a) D. Lgs. n. 50/2016</v>
      </c>
      <c r="I21" s="28" t="s">
        <v>55</v>
      </c>
      <c r="J21" s="29">
        <f>12000+5089.45</f>
        <v>17089.45</v>
      </c>
      <c r="K21" s="29">
        <v>0</v>
      </c>
      <c r="L21" s="29">
        <f t="shared" si="6"/>
        <v>17089.45</v>
      </c>
      <c r="M21" s="66" t="s">
        <v>365</v>
      </c>
      <c r="N21" s="43">
        <v>45100</v>
      </c>
      <c r="O21" s="43">
        <v>45112</v>
      </c>
      <c r="P21" s="58">
        <v>4</v>
      </c>
      <c r="Q21" s="45"/>
      <c r="R21" s="45"/>
      <c r="S21" s="60">
        <f>+L21</f>
        <v>17089.45</v>
      </c>
      <c r="T21" s="45"/>
    </row>
    <row r="22" spans="1:20" x14ac:dyDescent="0.25">
      <c r="A22" s="25" t="s">
        <v>200</v>
      </c>
      <c r="B22" s="26">
        <v>45036</v>
      </c>
      <c r="C22" s="22" t="s">
        <v>49</v>
      </c>
      <c r="D22" s="31" t="str">
        <f>+D20</f>
        <v>ORDINARIO 2023</v>
      </c>
      <c r="E22" s="27" t="str">
        <f>+E20</f>
        <v>***</v>
      </c>
      <c r="F22" s="32" t="s">
        <v>50</v>
      </c>
      <c r="G22" s="22" t="str">
        <f t="shared" si="1"/>
        <v>inferiore ad € 40.000</v>
      </c>
      <c r="H22" s="22" t="str">
        <f t="shared" si="2"/>
        <v>art. 36, II° co., lett. a) D. Lgs. n. 50/2016</v>
      </c>
      <c r="I22" s="19" t="s">
        <v>62</v>
      </c>
      <c r="J22" s="16">
        <f>3580+3260+3120</f>
        <v>9960</v>
      </c>
      <c r="K22" s="16">
        <f>+J22/100*22</f>
        <v>2191.1999999999998</v>
      </c>
      <c r="L22" s="16">
        <f t="shared" si="6"/>
        <v>12151.2</v>
      </c>
      <c r="M22" s="61">
        <v>4</v>
      </c>
      <c r="N22" s="43">
        <v>45042</v>
      </c>
      <c r="O22" s="43">
        <v>45211</v>
      </c>
      <c r="P22" s="99"/>
      <c r="Q22" s="16">
        <f>+L22</f>
        <v>12151.2</v>
      </c>
      <c r="R22" s="45"/>
      <c r="S22" s="91"/>
      <c r="T22" s="45"/>
    </row>
    <row r="23" spans="1:20" x14ac:dyDescent="0.25">
      <c r="A23" s="25" t="s">
        <v>201</v>
      </c>
      <c r="B23" s="26">
        <v>45037</v>
      </c>
      <c r="C23" s="22" t="s">
        <v>54</v>
      </c>
      <c r="D23" s="30" t="s">
        <v>279</v>
      </c>
      <c r="E23" s="33" t="s">
        <v>53</v>
      </c>
      <c r="F23" s="34" t="s">
        <v>280</v>
      </c>
      <c r="G23" s="22" t="str">
        <f t="shared" si="1"/>
        <v>inferiore ad € 40.000</v>
      </c>
      <c r="H23" s="22" t="str">
        <f t="shared" si="2"/>
        <v>art. 36, II° co., lett. a) D. Lgs. n. 50/2016</v>
      </c>
      <c r="I23" s="19" t="s">
        <v>66</v>
      </c>
      <c r="J23" s="16">
        <v>39000</v>
      </c>
      <c r="K23" s="16">
        <f>+J23/100*22</f>
        <v>8580</v>
      </c>
      <c r="L23" s="16">
        <f t="shared" si="6"/>
        <v>47580</v>
      </c>
      <c r="M23" s="61">
        <v>14</v>
      </c>
      <c r="N23" s="43">
        <v>45141</v>
      </c>
      <c r="O23" s="43">
        <v>45166</v>
      </c>
      <c r="P23" s="99"/>
      <c r="Q23" s="45"/>
      <c r="R23" s="59">
        <f>+L23</f>
        <v>47580</v>
      </c>
      <c r="S23" s="91"/>
      <c r="T23" s="45"/>
    </row>
    <row r="24" spans="1:20" x14ac:dyDescent="0.25">
      <c r="A24" s="25" t="s">
        <v>202</v>
      </c>
      <c r="B24" s="26">
        <f>+B23</f>
        <v>45037</v>
      </c>
      <c r="C24" s="22" t="s">
        <v>58</v>
      </c>
      <c r="D24" s="30" t="str">
        <f>+D23</f>
        <v>NUOVE STRATEGIE 2</v>
      </c>
      <c r="E24" s="33" t="str">
        <f>+E23</f>
        <v>E69I21000020003</v>
      </c>
      <c r="F24" s="34" t="s">
        <v>281</v>
      </c>
      <c r="G24" s="22" t="str">
        <f t="shared" si="1"/>
        <v>inferiore ad € 40.000</v>
      </c>
      <c r="H24" s="22" t="str">
        <f t="shared" si="2"/>
        <v>art. 36, II° co., lett. a) D. Lgs. n. 50/2016</v>
      </c>
      <c r="I24" s="19" t="s">
        <v>353</v>
      </c>
      <c r="J24" s="16">
        <f>12500+12500</f>
        <v>25000</v>
      </c>
      <c r="K24" s="16">
        <f>+J24/100*22</f>
        <v>5500</v>
      </c>
      <c r="L24" s="16">
        <f>+J24+K24</f>
        <v>30500</v>
      </c>
      <c r="M24" s="100"/>
      <c r="N24" s="98"/>
      <c r="O24" s="98"/>
      <c r="P24" s="58">
        <v>5</v>
      </c>
      <c r="Q24" s="45"/>
      <c r="R24" s="59">
        <f>+L24</f>
        <v>30500</v>
      </c>
      <c r="S24" s="91"/>
      <c r="T24" s="45"/>
    </row>
    <row r="25" spans="1:20" x14ac:dyDescent="0.25">
      <c r="A25" s="25" t="s">
        <v>203</v>
      </c>
      <c r="B25" s="26">
        <v>45043</v>
      </c>
      <c r="C25" s="22" t="s">
        <v>37</v>
      </c>
      <c r="D25" s="31" t="str">
        <f>+D21</f>
        <v>NUOVE STRATEGIE 3</v>
      </c>
      <c r="E25" s="27" t="str">
        <f>+E21</f>
        <v>E69I22001180003</v>
      </c>
      <c r="F25" s="36" t="s">
        <v>351</v>
      </c>
      <c r="G25" s="22" t="str">
        <f t="shared" si="1"/>
        <v>inferiore ad € 40.000</v>
      </c>
      <c r="H25" s="22" t="str">
        <f t="shared" si="2"/>
        <v>art. 36, II° co., lett. a) D. Lgs. n. 50/2016</v>
      </c>
      <c r="I25" s="28" t="s">
        <v>64</v>
      </c>
      <c r="J25" s="29">
        <f>5000+13610</f>
        <v>18610</v>
      </c>
      <c r="K25" s="29">
        <v>0</v>
      </c>
      <c r="L25" s="29">
        <f t="shared" ref="L25:L31" si="7">SUM(J25:K25)</f>
        <v>18610</v>
      </c>
      <c r="M25" s="100"/>
      <c r="N25" s="98"/>
      <c r="O25" s="98"/>
      <c r="P25" s="58">
        <v>6</v>
      </c>
      <c r="Q25" s="45"/>
      <c r="R25" s="87"/>
      <c r="S25" s="60">
        <f>+L25</f>
        <v>18610</v>
      </c>
      <c r="T25" s="45"/>
    </row>
    <row r="26" spans="1:20" x14ac:dyDescent="0.25">
      <c r="A26" s="14" t="s">
        <v>204</v>
      </c>
      <c r="B26" s="12">
        <v>45064</v>
      </c>
      <c r="C26" s="22" t="s">
        <v>46</v>
      </c>
      <c r="D26" s="13" t="str">
        <f>+D22</f>
        <v>ORDINARIO 2023</v>
      </c>
      <c r="E26" s="24" t="s">
        <v>20</v>
      </c>
      <c r="F26" s="32" t="s">
        <v>67</v>
      </c>
      <c r="G26" s="13" t="str">
        <f t="shared" si="1"/>
        <v>inferiore ad € 40.000</v>
      </c>
      <c r="H26" s="13" t="str">
        <f t="shared" si="2"/>
        <v>art. 36, II° co., lett. a) D. Lgs. n. 50/2016</v>
      </c>
      <c r="I26" s="28" t="s">
        <v>68</v>
      </c>
      <c r="J26" s="16">
        <f>1500+1500</f>
        <v>3000</v>
      </c>
      <c r="K26" s="16">
        <f>+J26/100*22</f>
        <v>660</v>
      </c>
      <c r="L26" s="16">
        <f t="shared" si="7"/>
        <v>3660</v>
      </c>
      <c r="M26" s="100"/>
      <c r="N26" s="98"/>
      <c r="O26" s="98"/>
      <c r="P26" s="58">
        <v>19</v>
      </c>
      <c r="Q26" s="16">
        <f>+L26</f>
        <v>3660</v>
      </c>
      <c r="R26" s="87"/>
      <c r="S26" s="91"/>
      <c r="T26" s="45"/>
    </row>
    <row r="27" spans="1:20" x14ac:dyDescent="0.25">
      <c r="A27" s="14" t="s">
        <v>205</v>
      </c>
      <c r="B27" s="12">
        <v>45069</v>
      </c>
      <c r="C27" s="31" t="s">
        <v>65</v>
      </c>
      <c r="D27" s="30" t="str">
        <f>+D24</f>
        <v>NUOVE STRATEGIE 2</v>
      </c>
      <c r="E27" s="33" t="str">
        <f>+E24</f>
        <v>E69I21000020003</v>
      </c>
      <c r="F27" s="35" t="s">
        <v>282</v>
      </c>
      <c r="G27" s="13" t="str">
        <f t="shared" si="1"/>
        <v>inferiore ad € 40.000</v>
      </c>
      <c r="H27" s="13" t="str">
        <f t="shared" si="2"/>
        <v>art. 36, II° co., lett. a) D. Lgs. n. 50/2016</v>
      </c>
      <c r="I27" s="28" t="s">
        <v>71</v>
      </c>
      <c r="J27" s="16">
        <v>520</v>
      </c>
      <c r="K27" s="16">
        <v>0</v>
      </c>
      <c r="L27" s="16">
        <f t="shared" si="7"/>
        <v>520</v>
      </c>
      <c r="M27" s="61">
        <v>1</v>
      </c>
      <c r="N27" s="43">
        <v>45083</v>
      </c>
      <c r="O27" s="43">
        <v>45084</v>
      </c>
      <c r="P27" s="99"/>
      <c r="Q27" s="45"/>
      <c r="R27" s="59">
        <f>+L27</f>
        <v>520</v>
      </c>
      <c r="S27" s="91"/>
      <c r="T27" s="45"/>
    </row>
    <row r="28" spans="1:20" x14ac:dyDescent="0.25">
      <c r="A28" s="14" t="s">
        <v>206</v>
      </c>
      <c r="B28" s="12">
        <f>+B27</f>
        <v>45069</v>
      </c>
      <c r="C28" s="17" t="s">
        <v>56</v>
      </c>
      <c r="D28" s="30" t="str">
        <f t="shared" ref="D28:E29" si="8">+D27</f>
        <v>NUOVE STRATEGIE 2</v>
      </c>
      <c r="E28" s="33" t="str">
        <f t="shared" si="8"/>
        <v>E69I21000020003</v>
      </c>
      <c r="F28" s="34" t="s">
        <v>283</v>
      </c>
      <c r="G28" s="13" t="str">
        <f t="shared" ref="G28:G41" si="9">+G27</f>
        <v>inferiore ad € 40.000</v>
      </c>
      <c r="H28" s="13" t="str">
        <f t="shared" ref="H28:H41" si="10">+H27</f>
        <v>art. 36, II° co., lett. a) D. Lgs. n. 50/2016</v>
      </c>
      <c r="I28" s="28" t="s">
        <v>72</v>
      </c>
      <c r="J28" s="16">
        <v>890</v>
      </c>
      <c r="K28" s="16">
        <v>0</v>
      </c>
      <c r="L28" s="16">
        <f t="shared" si="7"/>
        <v>890</v>
      </c>
      <c r="M28" s="84" t="str">
        <f>+M5</f>
        <v>non emessa (ente pubblico)</v>
      </c>
      <c r="N28" s="98"/>
      <c r="O28" s="43">
        <f>+O29</f>
        <v>45243</v>
      </c>
      <c r="P28" s="99"/>
      <c r="Q28" s="45"/>
      <c r="R28" s="59">
        <f>+L28</f>
        <v>890</v>
      </c>
      <c r="S28" s="91"/>
      <c r="T28" s="45"/>
    </row>
    <row r="29" spans="1:20" x14ac:dyDescent="0.25">
      <c r="A29" s="14" t="s">
        <v>207</v>
      </c>
      <c r="B29" s="12">
        <f>+B28</f>
        <v>45069</v>
      </c>
      <c r="C29" s="17" t="s">
        <v>57</v>
      </c>
      <c r="D29" s="30" t="str">
        <f t="shared" si="8"/>
        <v>NUOVE STRATEGIE 2</v>
      </c>
      <c r="E29" s="33" t="str">
        <f t="shared" si="8"/>
        <v>E69I21000020003</v>
      </c>
      <c r="F29" s="34" t="s">
        <v>284</v>
      </c>
      <c r="G29" s="13" t="str">
        <f t="shared" si="9"/>
        <v>inferiore ad € 40.000</v>
      </c>
      <c r="H29" s="13" t="str">
        <f t="shared" si="10"/>
        <v>art. 36, II° co., lett. a) D. Lgs. n. 50/2016</v>
      </c>
      <c r="I29" s="28" t="str">
        <f>+I28</f>
        <v>Fondazione Campania Welfare</v>
      </c>
      <c r="J29" s="16">
        <v>3110</v>
      </c>
      <c r="K29" s="16">
        <v>0</v>
      </c>
      <c r="L29" s="16">
        <f t="shared" si="7"/>
        <v>3110</v>
      </c>
      <c r="M29" s="84" t="str">
        <f>+M28</f>
        <v>non emessa (ente pubblico)</v>
      </c>
      <c r="N29" s="98"/>
      <c r="O29" s="43">
        <v>45243</v>
      </c>
      <c r="P29" s="99"/>
      <c r="Q29" s="45"/>
      <c r="R29" s="59">
        <f>+L29</f>
        <v>3110</v>
      </c>
      <c r="S29" s="91"/>
      <c r="T29" s="45"/>
    </row>
    <row r="30" spans="1:20" x14ac:dyDescent="0.25">
      <c r="A30" s="14" t="s">
        <v>208</v>
      </c>
      <c r="B30" s="12">
        <f>+B29</f>
        <v>45069</v>
      </c>
      <c r="C30" s="31" t="s">
        <v>69</v>
      </c>
      <c r="D30" s="30" t="str">
        <f>+D29</f>
        <v>NUOVE STRATEGIE 2</v>
      </c>
      <c r="E30" s="33" t="str">
        <f>+E29</f>
        <v>E69I21000020003</v>
      </c>
      <c r="F30" s="35" t="s">
        <v>286</v>
      </c>
      <c r="G30" s="13" t="str">
        <f t="shared" si="9"/>
        <v>inferiore ad € 40.000</v>
      </c>
      <c r="H30" s="13" t="str">
        <f t="shared" si="10"/>
        <v>art. 36, II° co., lett. a) D. Lgs. n. 50/2016</v>
      </c>
      <c r="I30" s="28" t="s">
        <v>74</v>
      </c>
      <c r="J30" s="16">
        <f>1200+300</f>
        <v>1500</v>
      </c>
      <c r="K30" s="16">
        <f>+J30/100*22</f>
        <v>330</v>
      </c>
      <c r="L30" s="16">
        <f t="shared" si="7"/>
        <v>1830</v>
      </c>
      <c r="M30" s="100"/>
      <c r="N30" s="98"/>
      <c r="O30" s="98"/>
      <c r="P30" s="58">
        <v>7</v>
      </c>
      <c r="Q30" s="45"/>
      <c r="R30" s="59">
        <f>+L30</f>
        <v>1830</v>
      </c>
      <c r="S30" s="91"/>
      <c r="T30" s="45"/>
    </row>
    <row r="31" spans="1:20" x14ac:dyDescent="0.25">
      <c r="A31" s="14" t="s">
        <v>209</v>
      </c>
      <c r="B31" s="12">
        <v>45070</v>
      </c>
      <c r="C31" s="31" t="s">
        <v>70</v>
      </c>
      <c r="D31" s="30" t="str">
        <f>+D29</f>
        <v>NUOVE STRATEGIE 2</v>
      </c>
      <c r="E31" s="33" t="str">
        <f>+E29</f>
        <v>E69I21000020003</v>
      </c>
      <c r="F31" s="35" t="s">
        <v>285</v>
      </c>
      <c r="G31" s="13" t="str">
        <f t="shared" si="9"/>
        <v>inferiore ad € 40.000</v>
      </c>
      <c r="H31" s="13" t="str">
        <f t="shared" si="10"/>
        <v>art. 36, II° co., lett. a) D. Lgs. n. 50/2016</v>
      </c>
      <c r="I31" s="28" t="s">
        <v>73</v>
      </c>
      <c r="J31" s="16">
        <v>1800</v>
      </c>
      <c r="K31" s="16">
        <f>+J31/100*22</f>
        <v>396</v>
      </c>
      <c r="L31" s="16">
        <f t="shared" si="7"/>
        <v>2196</v>
      </c>
      <c r="M31" s="61" t="s">
        <v>352</v>
      </c>
      <c r="N31" s="43">
        <v>45084</v>
      </c>
      <c r="O31" s="43">
        <v>45093</v>
      </c>
      <c r="P31" s="99"/>
      <c r="Q31" s="45"/>
      <c r="R31" s="59">
        <f>+L31</f>
        <v>2196</v>
      </c>
      <c r="S31" s="91"/>
      <c r="T31" s="45"/>
    </row>
    <row r="32" spans="1:20" x14ac:dyDescent="0.25">
      <c r="A32" s="14" t="s">
        <v>210</v>
      </c>
      <c r="B32" s="12">
        <v>45078</v>
      </c>
      <c r="C32" s="17" t="s">
        <v>43</v>
      </c>
      <c r="D32" s="13" t="str">
        <f>+D25</f>
        <v>NUOVE STRATEGIE 3</v>
      </c>
      <c r="E32" s="24" t="str">
        <f>+E25</f>
        <v>E69I22001180003</v>
      </c>
      <c r="F32" s="36" t="s">
        <v>287</v>
      </c>
      <c r="G32" s="13" t="str">
        <f t="shared" si="9"/>
        <v>inferiore ad € 40.000</v>
      </c>
      <c r="H32" s="13" t="str">
        <f t="shared" si="10"/>
        <v>art. 36, II° co., lett. a) D. Lgs. n. 50/2016</v>
      </c>
      <c r="I32" s="28" t="s">
        <v>367</v>
      </c>
      <c r="J32" s="29">
        <v>905.05</v>
      </c>
      <c r="K32" s="16">
        <f>+J32/100*22</f>
        <v>199.11099999999999</v>
      </c>
      <c r="L32" s="16">
        <f>+J32+K32</f>
        <v>1104.1610000000001</v>
      </c>
      <c r="M32" s="61">
        <v>130280</v>
      </c>
      <c r="N32" s="43">
        <v>45099</v>
      </c>
      <c r="O32" s="43">
        <v>45112</v>
      </c>
      <c r="P32" s="99"/>
      <c r="Q32" s="45"/>
      <c r="R32" s="45"/>
      <c r="S32" s="60">
        <f>+L32</f>
        <v>1104.1610000000001</v>
      </c>
      <c r="T32" s="45"/>
    </row>
    <row r="33" spans="1:20" x14ac:dyDescent="0.25">
      <c r="A33" s="14" t="s">
        <v>211</v>
      </c>
      <c r="B33" s="12">
        <f>+B32</f>
        <v>45078</v>
      </c>
      <c r="C33" s="31" t="s">
        <v>275</v>
      </c>
      <c r="D33" s="13" t="str">
        <f>+D26</f>
        <v>ORDINARIO 2023</v>
      </c>
      <c r="E33" s="24" t="s">
        <v>20</v>
      </c>
      <c r="F33" s="32" t="s">
        <v>75</v>
      </c>
      <c r="G33" s="13" t="str">
        <f>+G32</f>
        <v>inferiore ad € 40.000</v>
      </c>
      <c r="H33" s="13" t="str">
        <f>+H32</f>
        <v>art. 36, II° co., lett. a) D. Lgs. n. 50/2016</v>
      </c>
      <c r="I33" s="28" t="s">
        <v>76</v>
      </c>
      <c r="J33" s="16">
        <f>5000+5000</f>
        <v>10000</v>
      </c>
      <c r="K33" s="16">
        <f>+J33/100*22</f>
        <v>2200</v>
      </c>
      <c r="L33" s="16">
        <f>SUM(J33:K33)</f>
        <v>12200</v>
      </c>
      <c r="M33" s="100"/>
      <c r="N33" s="98"/>
      <c r="O33" s="98"/>
      <c r="P33" s="58">
        <v>8</v>
      </c>
      <c r="Q33" s="16">
        <f>+L33</f>
        <v>12200</v>
      </c>
      <c r="R33" s="45"/>
      <c r="S33" s="91"/>
      <c r="T33" s="45"/>
    </row>
    <row r="34" spans="1:20" x14ac:dyDescent="0.25">
      <c r="A34" s="14" t="s">
        <v>212</v>
      </c>
      <c r="B34" s="12">
        <f>+B33</f>
        <v>45078</v>
      </c>
      <c r="C34" s="17" t="s">
        <v>39</v>
      </c>
      <c r="D34" s="13" t="str">
        <f t="shared" ref="D34:E36" si="11">+D32</f>
        <v>NUOVE STRATEGIE 3</v>
      </c>
      <c r="E34" s="24" t="str">
        <f t="shared" si="11"/>
        <v>E69I22001180003</v>
      </c>
      <c r="F34" s="36" t="s">
        <v>288</v>
      </c>
      <c r="G34" s="13"/>
      <c r="H34" s="13" t="str">
        <f t="shared" si="10"/>
        <v>art. 36, II° co., lett. a) D. Lgs. n. 50/2016</v>
      </c>
      <c r="I34" s="28" t="s">
        <v>3</v>
      </c>
      <c r="J34" s="29">
        <f>25366.4+16839.6</f>
        <v>42206</v>
      </c>
      <c r="K34" s="29">
        <f>+J34/100*22</f>
        <v>9285.32</v>
      </c>
      <c r="L34" s="16">
        <f>SUM(J34:K34)</f>
        <v>51491.32</v>
      </c>
      <c r="M34" s="61">
        <v>104</v>
      </c>
      <c r="N34" s="43">
        <v>45094</v>
      </c>
      <c r="O34" s="43">
        <v>45112</v>
      </c>
      <c r="P34" s="58">
        <v>9</v>
      </c>
      <c r="Q34" s="45"/>
      <c r="R34" s="45"/>
      <c r="S34" s="60">
        <f>+L34</f>
        <v>51491.32</v>
      </c>
      <c r="T34" s="45"/>
    </row>
    <row r="35" spans="1:20" x14ac:dyDescent="0.25">
      <c r="A35" s="14" t="s">
        <v>213</v>
      </c>
      <c r="B35" s="12">
        <v>45082</v>
      </c>
      <c r="C35" s="14" t="s">
        <v>59</v>
      </c>
      <c r="D35" s="13" t="str">
        <f t="shared" si="11"/>
        <v>ORDINARIO 2023</v>
      </c>
      <c r="E35" s="24" t="str">
        <f t="shared" si="11"/>
        <v>***</v>
      </c>
      <c r="F35" s="15" t="s">
        <v>60</v>
      </c>
      <c r="G35" s="13" t="str">
        <f>+G33</f>
        <v>inferiore ad € 40.000</v>
      </c>
      <c r="H35" s="13" t="str">
        <f t="shared" si="10"/>
        <v>art. 36, II° co., lett. a) D. Lgs. n. 50/2016</v>
      </c>
      <c r="I35" s="19" t="s">
        <v>61</v>
      </c>
      <c r="J35" s="16">
        <v>16500</v>
      </c>
      <c r="K35" s="16">
        <v>0</v>
      </c>
      <c r="L35" s="16">
        <f>SUM(J35:K35)</f>
        <v>16500</v>
      </c>
      <c r="M35" s="100"/>
      <c r="N35" s="98"/>
      <c r="O35" s="98"/>
      <c r="P35" s="58">
        <v>21</v>
      </c>
      <c r="Q35" s="16">
        <f>+L35</f>
        <v>16500</v>
      </c>
      <c r="R35" s="45"/>
      <c r="S35" s="91"/>
      <c r="T35" s="45"/>
    </row>
    <row r="36" spans="1:20" x14ac:dyDescent="0.25">
      <c r="A36" s="14" t="s">
        <v>214</v>
      </c>
      <c r="B36" s="12">
        <v>45083</v>
      </c>
      <c r="C36" s="17" t="s">
        <v>52</v>
      </c>
      <c r="D36" s="13" t="str">
        <f t="shared" si="11"/>
        <v>NUOVE STRATEGIE 3</v>
      </c>
      <c r="E36" s="24" t="str">
        <f t="shared" si="11"/>
        <v>E69I22001180003</v>
      </c>
      <c r="F36" s="37" t="s">
        <v>289</v>
      </c>
      <c r="G36" s="13" t="str">
        <f t="shared" si="9"/>
        <v>inferiore ad € 40.000</v>
      </c>
      <c r="H36" s="13" t="str">
        <f t="shared" si="10"/>
        <v>art. 36, II° co., lett. a) D. Lgs. n. 50/2016</v>
      </c>
      <c r="I36" s="19" t="s">
        <v>78</v>
      </c>
      <c r="J36" s="16">
        <v>0</v>
      </c>
      <c r="K36" s="16">
        <v>0</v>
      </c>
      <c r="L36" s="16">
        <v>0</v>
      </c>
      <c r="M36" s="100"/>
      <c r="N36" s="98"/>
      <c r="O36" s="98"/>
      <c r="P36" s="99"/>
      <c r="Q36" s="45"/>
      <c r="R36" s="45"/>
      <c r="S36" s="60">
        <f>+L36</f>
        <v>0</v>
      </c>
      <c r="T36" s="45"/>
    </row>
    <row r="37" spans="1:20" x14ac:dyDescent="0.25">
      <c r="A37" s="14" t="s">
        <v>215</v>
      </c>
      <c r="B37" s="12">
        <f>+B36</f>
        <v>45083</v>
      </c>
      <c r="C37" s="17" t="s">
        <v>44</v>
      </c>
      <c r="D37" s="13" t="str">
        <f>+D36</f>
        <v>NUOVE STRATEGIE 3</v>
      </c>
      <c r="E37" s="24" t="str">
        <f>+E36</f>
        <v>E69I22001180003</v>
      </c>
      <c r="F37" s="36" t="s">
        <v>290</v>
      </c>
      <c r="G37" s="13" t="str">
        <f t="shared" si="9"/>
        <v>inferiore ad € 40.000</v>
      </c>
      <c r="H37" s="13" t="str">
        <f t="shared" si="10"/>
        <v>art. 36, II° co., lett. a) D. Lgs. n. 50/2016</v>
      </c>
      <c r="I37" s="28" t="s">
        <v>77</v>
      </c>
      <c r="J37" s="29">
        <v>500</v>
      </c>
      <c r="K37" s="16">
        <v>0</v>
      </c>
      <c r="L37" s="16">
        <f>+J37+K37</f>
        <v>500</v>
      </c>
      <c r="M37" s="84" t="s">
        <v>521</v>
      </c>
      <c r="N37" s="98"/>
      <c r="O37" s="43">
        <v>45083</v>
      </c>
      <c r="P37" s="99"/>
      <c r="Q37" s="45"/>
      <c r="R37" s="45"/>
      <c r="S37" s="60">
        <f>+L37</f>
        <v>500</v>
      </c>
      <c r="T37" s="45"/>
    </row>
    <row r="38" spans="1:20" x14ac:dyDescent="0.25">
      <c r="A38" s="14" t="s">
        <v>216</v>
      </c>
      <c r="B38" s="12">
        <v>45089</v>
      </c>
      <c r="C38" s="17" t="s">
        <v>35</v>
      </c>
      <c r="D38" s="13" t="str">
        <f>+D35</f>
        <v>ORDINARIO 2023</v>
      </c>
      <c r="E38" s="6" t="s">
        <v>20</v>
      </c>
      <c r="F38" s="18" t="s">
        <v>34</v>
      </c>
      <c r="G38" s="13" t="str">
        <f t="shared" si="9"/>
        <v>inferiore ad € 40.000</v>
      </c>
      <c r="H38" s="13" t="str">
        <f t="shared" si="10"/>
        <v>art. 36, II° co., lett. a) D. Lgs. n. 50/2016</v>
      </c>
      <c r="I38" s="19" t="s">
        <v>79</v>
      </c>
      <c r="J38" s="16">
        <v>4500</v>
      </c>
      <c r="K38" s="16">
        <f>+J38/100*22</f>
        <v>990</v>
      </c>
      <c r="L38" s="16">
        <f>SUM(J38:K38)</f>
        <v>5490</v>
      </c>
      <c r="M38" s="61">
        <v>77</v>
      </c>
      <c r="N38" s="43">
        <v>45127</v>
      </c>
      <c r="O38" s="43">
        <v>45131</v>
      </c>
      <c r="P38" s="99"/>
      <c r="Q38" s="16">
        <f>+L38</f>
        <v>5490</v>
      </c>
      <c r="R38" s="45"/>
      <c r="S38" s="91"/>
      <c r="T38" s="45"/>
    </row>
    <row r="39" spans="1:20" x14ac:dyDescent="0.25">
      <c r="A39" s="14" t="s">
        <v>217</v>
      </c>
      <c r="B39" s="12">
        <v>45090</v>
      </c>
      <c r="C39" s="31" t="str">
        <f>+C33</f>
        <v>non richiesto</v>
      </c>
      <c r="D39" s="13" t="str">
        <f>+D38</f>
        <v>ORDINARIO 2023</v>
      </c>
      <c r="E39" s="6" t="s">
        <v>20</v>
      </c>
      <c r="F39" s="15" t="s">
        <v>80</v>
      </c>
      <c r="G39" s="13" t="str">
        <f t="shared" si="9"/>
        <v>inferiore ad € 40.000</v>
      </c>
      <c r="H39" s="13" t="str">
        <f t="shared" si="10"/>
        <v>art. 36, II° co., lett. a) D. Lgs. n. 50/2016</v>
      </c>
      <c r="I39" s="19" t="s">
        <v>81</v>
      </c>
      <c r="J39" s="16">
        <f>500+400</f>
        <v>900</v>
      </c>
      <c r="K39" s="16">
        <f>+J39/100*22</f>
        <v>198</v>
      </c>
      <c r="L39" s="16">
        <f>SUM(J39:K39)</f>
        <v>1098</v>
      </c>
      <c r="M39" s="61">
        <v>30</v>
      </c>
      <c r="N39" s="43">
        <v>45120</v>
      </c>
      <c r="O39" s="43">
        <v>45127</v>
      </c>
      <c r="P39" s="99"/>
      <c r="Q39" s="16">
        <f>+L39</f>
        <v>1098</v>
      </c>
      <c r="R39" s="45"/>
      <c r="S39" s="91"/>
      <c r="T39" s="45"/>
    </row>
    <row r="40" spans="1:20" x14ac:dyDescent="0.25">
      <c r="A40" s="14" t="s">
        <v>218</v>
      </c>
      <c r="B40" s="12">
        <f>+B39</f>
        <v>45090</v>
      </c>
      <c r="C40" s="17" t="s">
        <v>45</v>
      </c>
      <c r="D40" s="13" t="str">
        <f>+D37</f>
        <v>NUOVE STRATEGIE 3</v>
      </c>
      <c r="E40" s="24" t="str">
        <f>+E37</f>
        <v>E69I22001180003</v>
      </c>
      <c r="F40" s="36" t="s">
        <v>300</v>
      </c>
      <c r="G40" s="13" t="str">
        <f t="shared" si="9"/>
        <v>inferiore ad € 40.000</v>
      </c>
      <c r="H40" s="13" t="str">
        <f t="shared" si="10"/>
        <v>art. 36, II° co., lett. a) D. Lgs. n. 50/2016</v>
      </c>
      <c r="I40" s="28" t="s">
        <v>83</v>
      </c>
      <c r="J40" s="29">
        <v>1600</v>
      </c>
      <c r="K40" s="16">
        <f>+J40/100*22</f>
        <v>352</v>
      </c>
      <c r="L40" s="16">
        <f>SUM(J40:K40)</f>
        <v>1952</v>
      </c>
      <c r="M40" s="61">
        <v>66</v>
      </c>
      <c r="N40" s="43">
        <v>45105</v>
      </c>
      <c r="O40" s="43">
        <f>+O34</f>
        <v>45112</v>
      </c>
      <c r="P40" s="99"/>
      <c r="Q40" s="45"/>
      <c r="R40" s="45"/>
      <c r="S40" s="60">
        <f>+L40</f>
        <v>1952</v>
      </c>
      <c r="T40" s="45"/>
    </row>
    <row r="41" spans="1:20" x14ac:dyDescent="0.25">
      <c r="A41" s="14" t="s">
        <v>219</v>
      </c>
      <c r="B41" s="12">
        <f>+B40</f>
        <v>45090</v>
      </c>
      <c r="C41" s="25" t="s">
        <v>275</v>
      </c>
      <c r="D41" s="13" t="str">
        <f>+D39</f>
        <v>ORDINARIO 2023</v>
      </c>
      <c r="E41" s="6" t="str">
        <f>+E39</f>
        <v>***</v>
      </c>
      <c r="F41" s="15" t="s">
        <v>86</v>
      </c>
      <c r="G41" s="13" t="str">
        <f t="shared" si="9"/>
        <v>inferiore ad € 40.000</v>
      </c>
      <c r="H41" s="13" t="str">
        <f t="shared" si="10"/>
        <v>art. 36, II° co., lett. a) D. Lgs. n. 50/2016</v>
      </c>
      <c r="I41" s="19" t="s">
        <v>84</v>
      </c>
      <c r="J41" s="16">
        <v>1200</v>
      </c>
      <c r="K41" s="16">
        <f>+J41/100*10</f>
        <v>120</v>
      </c>
      <c r="L41" s="16">
        <f>SUM(J41:K41)</f>
        <v>1320</v>
      </c>
      <c r="M41" s="61" t="s">
        <v>505</v>
      </c>
      <c r="N41" s="43">
        <v>45100</v>
      </c>
      <c r="O41" s="43" t="s">
        <v>506</v>
      </c>
      <c r="P41" s="99"/>
      <c r="Q41" s="16">
        <f>+L41</f>
        <v>1320</v>
      </c>
      <c r="R41" s="45"/>
      <c r="S41" s="91"/>
      <c r="T41" s="45"/>
    </row>
    <row r="42" spans="1:20" x14ac:dyDescent="0.25">
      <c r="A42" s="14" t="s">
        <v>220</v>
      </c>
      <c r="B42" s="12">
        <v>45091</v>
      </c>
      <c r="C42" s="25" t="str">
        <f>+C41</f>
        <v>non richiesto</v>
      </c>
      <c r="D42" s="13" t="str">
        <f>+D41</f>
        <v>ORDINARIO 2023</v>
      </c>
      <c r="E42" s="5" t="str">
        <f>+E43</f>
        <v>***</v>
      </c>
      <c r="F42" s="37" t="s">
        <v>301</v>
      </c>
      <c r="G42" s="13" t="str">
        <f t="shared" ref="G42:G59" si="12">+G41</f>
        <v>inferiore ad € 40.000</v>
      </c>
      <c r="H42" s="13" t="str">
        <f t="shared" ref="H42:H59" si="13">+H41</f>
        <v>art. 36, II° co., lett. a) D. Lgs. n. 50/2016</v>
      </c>
      <c r="I42" s="28" t="s">
        <v>89</v>
      </c>
      <c r="J42" s="29">
        <v>650</v>
      </c>
      <c r="K42" s="29">
        <v>0</v>
      </c>
      <c r="L42" s="29">
        <f>+J42</f>
        <v>650</v>
      </c>
      <c r="M42" s="61">
        <v>1</v>
      </c>
      <c r="N42" s="43">
        <v>45107</v>
      </c>
      <c r="O42" s="43">
        <v>45112</v>
      </c>
      <c r="P42" s="99"/>
      <c r="Q42" s="16">
        <f>+L42</f>
        <v>650</v>
      </c>
      <c r="R42" s="45"/>
      <c r="S42" s="91"/>
      <c r="T42" s="45"/>
    </row>
    <row r="43" spans="1:20" x14ac:dyDescent="0.25">
      <c r="A43" s="14" t="s">
        <v>221</v>
      </c>
      <c r="B43" s="12">
        <v>45096</v>
      </c>
      <c r="C43" s="25" t="str">
        <f>+C42</f>
        <v>non richiesto</v>
      </c>
      <c r="D43" s="13" t="str">
        <f>+D41</f>
        <v>ORDINARIO 2023</v>
      </c>
      <c r="E43" s="6" t="str">
        <f>+E41</f>
        <v>***</v>
      </c>
      <c r="F43" s="15" t="s">
        <v>96</v>
      </c>
      <c r="G43" s="13" t="str">
        <f t="shared" si="12"/>
        <v>inferiore ad € 40.000</v>
      </c>
      <c r="H43" s="13" t="str">
        <f t="shared" si="13"/>
        <v>art. 36, II° co., lett. a) D. Lgs. n. 50/2016</v>
      </c>
      <c r="I43" s="19" t="s">
        <v>507</v>
      </c>
      <c r="J43" s="16">
        <v>624.74</v>
      </c>
      <c r="K43" s="16">
        <f>+J43/100*10</f>
        <v>62.473999999999997</v>
      </c>
      <c r="L43" s="16">
        <f t="shared" ref="L43:L51" si="14">SUM(J43:K43)</f>
        <v>687.21400000000006</v>
      </c>
      <c r="M43" s="100"/>
      <c r="N43" s="98"/>
      <c r="O43" s="98"/>
      <c r="P43" s="58">
        <v>24</v>
      </c>
      <c r="Q43" s="16">
        <f>+L43</f>
        <v>687.21400000000006</v>
      </c>
      <c r="R43" s="45"/>
      <c r="S43" s="91"/>
      <c r="T43" s="45"/>
    </row>
    <row r="44" spans="1:20" x14ac:dyDescent="0.25">
      <c r="A44" s="14" t="s">
        <v>222</v>
      </c>
      <c r="B44" s="12">
        <v>45099</v>
      </c>
      <c r="C44" s="25" t="s">
        <v>82</v>
      </c>
      <c r="D44" s="13" t="str">
        <f>+D40</f>
        <v>NUOVE STRATEGIE 3</v>
      </c>
      <c r="E44" s="24" t="str">
        <f>+E40</f>
        <v>E69I22001180003</v>
      </c>
      <c r="F44" s="55" t="s">
        <v>306</v>
      </c>
      <c r="G44" s="13" t="str">
        <f t="shared" si="12"/>
        <v>inferiore ad € 40.000</v>
      </c>
      <c r="H44" s="13" t="str">
        <f t="shared" si="13"/>
        <v>art. 36, II° co., lett. a) D. Lgs. n. 50/2016</v>
      </c>
      <c r="I44" s="19" t="s">
        <v>97</v>
      </c>
      <c r="J44" s="16">
        <f>5365+2462.27+2052.82+445</f>
        <v>10325.09</v>
      </c>
      <c r="K44" s="16">
        <v>0</v>
      </c>
      <c r="L44" s="16">
        <f t="shared" si="14"/>
        <v>10325.09</v>
      </c>
      <c r="M44" s="100"/>
      <c r="N44" s="98"/>
      <c r="O44" s="98"/>
      <c r="P44" s="58">
        <v>10</v>
      </c>
      <c r="Q44" s="45"/>
      <c r="R44" s="45"/>
      <c r="S44" s="60">
        <f>+L44</f>
        <v>10325.09</v>
      </c>
      <c r="T44" s="45"/>
    </row>
    <row r="45" spans="1:20" x14ac:dyDescent="0.25">
      <c r="A45" s="14" t="s">
        <v>223</v>
      </c>
      <c r="B45" s="12">
        <v>45111</v>
      </c>
      <c r="C45" s="14" t="s">
        <v>88</v>
      </c>
      <c r="D45" s="13" t="str">
        <f>+D44</f>
        <v>NUOVE STRATEGIE 3</v>
      </c>
      <c r="E45" s="24" t="str">
        <f>+E44</f>
        <v>E69I22001180003</v>
      </c>
      <c r="F45" s="38" t="s">
        <v>98</v>
      </c>
      <c r="G45" s="13" t="str">
        <f t="shared" si="12"/>
        <v>inferiore ad € 40.000</v>
      </c>
      <c r="H45" s="13" t="s">
        <v>389</v>
      </c>
      <c r="I45" s="19" t="s">
        <v>107</v>
      </c>
      <c r="J45" s="16">
        <f>1430+748+1011+272.03</f>
        <v>3461.0299999999997</v>
      </c>
      <c r="K45" s="16">
        <v>0</v>
      </c>
      <c r="L45" s="16">
        <f t="shared" si="14"/>
        <v>3461.0299999999997</v>
      </c>
      <c r="M45" s="100"/>
      <c r="N45" s="98"/>
      <c r="O45" s="98">
        <v>1</v>
      </c>
      <c r="P45" s="58">
        <v>11</v>
      </c>
      <c r="Q45" s="45"/>
      <c r="R45" s="45"/>
      <c r="S45" s="60">
        <f>+L45</f>
        <v>3461.0299999999997</v>
      </c>
      <c r="T45" s="45"/>
    </row>
    <row r="46" spans="1:20" x14ac:dyDescent="0.25">
      <c r="A46" s="14" t="s">
        <v>224</v>
      </c>
      <c r="B46" s="12">
        <v>45114</v>
      </c>
      <c r="C46" s="25" t="s">
        <v>275</v>
      </c>
      <c r="D46" s="13" t="str">
        <f>+D43</f>
        <v>ORDINARIO 2023</v>
      </c>
      <c r="E46" s="6" t="str">
        <f>+E43</f>
        <v>***</v>
      </c>
      <c r="F46" s="15" t="s">
        <v>90</v>
      </c>
      <c r="G46" s="13" t="str">
        <f t="shared" si="12"/>
        <v>inferiore ad € 40.000</v>
      </c>
      <c r="H46" s="13" t="str">
        <f t="shared" si="13"/>
        <v>art. 50, comma I, lett. b) D. Lgs. n. 36/2023</v>
      </c>
      <c r="I46" s="19" t="s">
        <v>91</v>
      </c>
      <c r="J46" s="16">
        <v>12000</v>
      </c>
      <c r="K46" s="16">
        <f>+J46/100*22</f>
        <v>2640</v>
      </c>
      <c r="L46" s="16">
        <f t="shared" si="14"/>
        <v>14640</v>
      </c>
      <c r="M46" s="100"/>
      <c r="N46" s="98"/>
      <c r="O46" s="98"/>
      <c r="P46" s="58">
        <v>22</v>
      </c>
      <c r="Q46" s="16">
        <f>+L46</f>
        <v>14640</v>
      </c>
      <c r="R46" s="45"/>
      <c r="S46" s="91"/>
      <c r="T46" s="45"/>
    </row>
    <row r="47" spans="1:20" x14ac:dyDescent="0.25">
      <c r="A47" s="14" t="s">
        <v>225</v>
      </c>
      <c r="B47" s="12">
        <v>45119</v>
      </c>
      <c r="C47" s="14" t="s">
        <v>92</v>
      </c>
      <c r="D47" s="13" t="str">
        <f>+D45</f>
        <v>NUOVE STRATEGIE 3</v>
      </c>
      <c r="E47" s="24" t="str">
        <f>+E45</f>
        <v>E69I22001180003</v>
      </c>
      <c r="F47" s="56" t="s">
        <v>305</v>
      </c>
      <c r="G47" s="13" t="str">
        <f t="shared" si="12"/>
        <v>inferiore ad € 40.000</v>
      </c>
      <c r="H47" s="13" t="str">
        <f t="shared" si="13"/>
        <v>art. 50, comma I, lett. b) D. Lgs. n. 36/2023</v>
      </c>
      <c r="I47" s="19" t="s">
        <v>99</v>
      </c>
      <c r="J47" s="16">
        <v>500</v>
      </c>
      <c r="K47" s="16">
        <f>+J47/100*22</f>
        <v>110</v>
      </c>
      <c r="L47" s="16">
        <f t="shared" si="14"/>
        <v>610</v>
      </c>
      <c r="M47" s="61">
        <v>1092</v>
      </c>
      <c r="N47" s="43">
        <v>45138</v>
      </c>
      <c r="O47" s="43">
        <f>+O50</f>
        <v>45160</v>
      </c>
      <c r="P47" s="99"/>
      <c r="Q47" s="45"/>
      <c r="R47" s="45"/>
      <c r="S47" s="60">
        <f t="shared" ref="S47:S52" si="15">+L47</f>
        <v>610</v>
      </c>
      <c r="T47" s="45"/>
    </row>
    <row r="48" spans="1:20" x14ac:dyDescent="0.25">
      <c r="A48" s="14" t="s">
        <v>226</v>
      </c>
      <c r="B48" s="12">
        <v>45124</v>
      </c>
      <c r="C48" s="15" t="s">
        <v>95</v>
      </c>
      <c r="D48" s="13" t="str">
        <f t="shared" ref="D48:E52" si="16">+D47</f>
        <v>NUOVE STRATEGIE 3</v>
      </c>
      <c r="E48" s="24" t="str">
        <f t="shared" si="16"/>
        <v>E69I22001180003</v>
      </c>
      <c r="F48" s="39" t="s">
        <v>94</v>
      </c>
      <c r="G48" s="13"/>
      <c r="H48" s="13" t="str">
        <f t="shared" si="13"/>
        <v>art. 50, comma I, lett. b) D. Lgs. n. 36/2023</v>
      </c>
      <c r="I48" s="40" t="s">
        <v>100</v>
      </c>
      <c r="J48" s="16">
        <v>65000</v>
      </c>
      <c r="K48" s="16">
        <f>+J48/100*22</f>
        <v>14300</v>
      </c>
      <c r="L48" s="16">
        <f t="shared" si="14"/>
        <v>79300</v>
      </c>
      <c r="M48" s="100"/>
      <c r="N48" s="98"/>
      <c r="O48" s="98"/>
      <c r="P48" s="58">
        <v>23</v>
      </c>
      <c r="Q48" s="45"/>
      <c r="R48" s="45"/>
      <c r="S48" s="60">
        <f t="shared" si="15"/>
        <v>79300</v>
      </c>
      <c r="T48" s="45"/>
    </row>
    <row r="49" spans="1:20" x14ac:dyDescent="0.25">
      <c r="A49" s="14" t="s">
        <v>227</v>
      </c>
      <c r="B49" s="12">
        <v>45124</v>
      </c>
      <c r="C49" s="14" t="s">
        <v>87</v>
      </c>
      <c r="D49" s="13" t="str">
        <f t="shared" si="16"/>
        <v>NUOVE STRATEGIE 3</v>
      </c>
      <c r="E49" s="24" t="str">
        <f t="shared" si="16"/>
        <v>E69I22001180003</v>
      </c>
      <c r="F49" s="55" t="s">
        <v>303</v>
      </c>
      <c r="G49" s="13" t="str">
        <f>+G47</f>
        <v>inferiore ad € 40.000</v>
      </c>
      <c r="H49" s="13" t="str">
        <f t="shared" si="13"/>
        <v>art. 50, comma I, lett. b) D. Lgs. n. 36/2023</v>
      </c>
      <c r="I49" s="41" t="s">
        <v>371</v>
      </c>
      <c r="J49" s="16">
        <f>853.5+913.6</f>
        <v>1767.1</v>
      </c>
      <c r="K49" s="16">
        <v>0</v>
      </c>
      <c r="L49" s="16">
        <f t="shared" si="14"/>
        <v>1767.1</v>
      </c>
      <c r="M49" s="100"/>
      <c r="N49" s="98"/>
      <c r="O49" s="98"/>
      <c r="P49" s="58">
        <v>12</v>
      </c>
      <c r="Q49" s="45"/>
      <c r="R49" s="45"/>
      <c r="S49" s="60">
        <f t="shared" si="15"/>
        <v>1767.1</v>
      </c>
      <c r="T49" s="45"/>
    </row>
    <row r="50" spans="1:20" x14ac:dyDescent="0.25">
      <c r="A50" s="14" t="s">
        <v>228</v>
      </c>
      <c r="B50" s="12">
        <v>45131</v>
      </c>
      <c r="C50" s="14" t="s">
        <v>101</v>
      </c>
      <c r="D50" s="13" t="str">
        <f t="shared" si="16"/>
        <v>NUOVE STRATEGIE 3</v>
      </c>
      <c r="E50" s="24" t="str">
        <f t="shared" si="16"/>
        <v>E69I22001180003</v>
      </c>
      <c r="F50" s="56" t="s">
        <v>302</v>
      </c>
      <c r="G50" s="13" t="str">
        <f t="shared" si="12"/>
        <v>inferiore ad € 40.000</v>
      </c>
      <c r="H50" s="13" t="str">
        <f t="shared" si="13"/>
        <v>art. 50, comma I, lett. b) D. Lgs. n. 36/2023</v>
      </c>
      <c r="I50" s="19" t="s">
        <v>29</v>
      </c>
      <c r="J50" s="16">
        <v>1600</v>
      </c>
      <c r="K50" s="16">
        <f>+J50/100*22</f>
        <v>352</v>
      </c>
      <c r="L50" s="16">
        <f t="shared" si="14"/>
        <v>1952</v>
      </c>
      <c r="M50" s="61" t="s">
        <v>374</v>
      </c>
      <c r="N50" s="43">
        <v>45134</v>
      </c>
      <c r="O50" s="43">
        <v>45160</v>
      </c>
      <c r="P50" s="99"/>
      <c r="Q50" s="45"/>
      <c r="R50" s="45"/>
      <c r="S50" s="60">
        <f t="shared" si="15"/>
        <v>1952</v>
      </c>
      <c r="T50" s="45"/>
    </row>
    <row r="51" spans="1:20" x14ac:dyDescent="0.25">
      <c r="A51" s="14" t="s">
        <v>229</v>
      </c>
      <c r="B51" s="12">
        <f>+B50</f>
        <v>45131</v>
      </c>
      <c r="C51" s="14" t="s">
        <v>85</v>
      </c>
      <c r="D51" s="13" t="str">
        <f t="shared" si="16"/>
        <v>NUOVE STRATEGIE 3</v>
      </c>
      <c r="E51" s="24" t="str">
        <f t="shared" si="16"/>
        <v>E69I22001180003</v>
      </c>
      <c r="F51" s="55" t="s">
        <v>304</v>
      </c>
      <c r="G51" s="13" t="str">
        <f t="shared" si="12"/>
        <v>inferiore ad € 40.000</v>
      </c>
      <c r="H51" s="13" t="str">
        <f t="shared" si="13"/>
        <v>art. 50, comma I, lett. b) D. Lgs. n. 36/2023</v>
      </c>
      <c r="I51" s="19" t="s">
        <v>108</v>
      </c>
      <c r="J51" s="125">
        <v>949.86</v>
      </c>
      <c r="K51" s="125">
        <f>+J51/100*7.7</f>
        <v>73.139219999999995</v>
      </c>
      <c r="L51" s="125">
        <f t="shared" si="14"/>
        <v>1022.99922</v>
      </c>
      <c r="M51" s="66">
        <v>202200</v>
      </c>
      <c r="N51" s="80">
        <v>45141</v>
      </c>
      <c r="O51" s="80">
        <v>45306</v>
      </c>
      <c r="P51" s="99"/>
      <c r="Q51" s="45"/>
      <c r="R51" s="45"/>
      <c r="S51" s="91">
        <f t="shared" si="15"/>
        <v>1022.99922</v>
      </c>
      <c r="T51" s="45"/>
    </row>
    <row r="52" spans="1:20" x14ac:dyDescent="0.25">
      <c r="A52" s="14" t="s">
        <v>230</v>
      </c>
      <c r="B52" s="12">
        <v>45132</v>
      </c>
      <c r="C52" s="14" t="s">
        <v>102</v>
      </c>
      <c r="D52" s="13" t="str">
        <f t="shared" si="16"/>
        <v>NUOVE STRATEGIE 3</v>
      </c>
      <c r="E52" s="24" t="str">
        <f t="shared" si="16"/>
        <v>E69I22001180003</v>
      </c>
      <c r="F52" s="56" t="s">
        <v>310</v>
      </c>
      <c r="G52" s="13" t="str">
        <f t="shared" si="12"/>
        <v>inferiore ad € 40.000</v>
      </c>
      <c r="H52" s="13" t="str">
        <f t="shared" si="13"/>
        <v>art. 50, comma I, lett. b) D. Lgs. n. 36/2023</v>
      </c>
      <c r="I52" s="19" t="s">
        <v>109</v>
      </c>
      <c r="J52" s="29">
        <v>1040</v>
      </c>
      <c r="K52" s="29">
        <f>+J52/100*22</f>
        <v>228.8</v>
      </c>
      <c r="L52" s="29">
        <f>SUM(J52:K52)</f>
        <v>1268.8</v>
      </c>
      <c r="M52" s="66">
        <v>493</v>
      </c>
      <c r="N52" s="80">
        <v>45138</v>
      </c>
      <c r="O52" s="80">
        <f>+O50</f>
        <v>45160</v>
      </c>
      <c r="P52" s="99"/>
      <c r="Q52" s="45"/>
      <c r="R52" s="45"/>
      <c r="S52" s="60">
        <f t="shared" si="15"/>
        <v>1268.8</v>
      </c>
      <c r="T52" s="45"/>
    </row>
    <row r="53" spans="1:20" x14ac:dyDescent="0.25">
      <c r="A53" s="14" t="s">
        <v>231</v>
      </c>
      <c r="B53" s="12">
        <v>45160</v>
      </c>
      <c r="C53" s="25" t="s">
        <v>106</v>
      </c>
      <c r="D53" s="13" t="str">
        <f>+D46</f>
        <v>ORDINARIO 2023</v>
      </c>
      <c r="E53" s="5" t="str">
        <f>+E46</f>
        <v>***</v>
      </c>
      <c r="F53" s="39" t="s">
        <v>105</v>
      </c>
      <c r="G53" s="13" t="str">
        <f t="shared" si="12"/>
        <v>inferiore ad € 40.000</v>
      </c>
      <c r="H53" s="13" t="str">
        <f t="shared" si="13"/>
        <v>art. 50, comma I, lett. b) D. Lgs. n. 36/2023</v>
      </c>
      <c r="I53" s="19" t="str">
        <f>+I26</f>
        <v>Studio Tema Associazione culturale</v>
      </c>
      <c r="J53" s="16">
        <v>6000</v>
      </c>
      <c r="K53" s="16">
        <f>+J53/100*22</f>
        <v>1320</v>
      </c>
      <c r="L53" s="16">
        <f>SUM(J53:K53)</f>
        <v>7320</v>
      </c>
      <c r="M53" s="100"/>
      <c r="N53" s="98"/>
      <c r="O53" s="98"/>
      <c r="P53" s="58">
        <v>20</v>
      </c>
      <c r="Q53" s="16">
        <f>+L53</f>
        <v>7320</v>
      </c>
      <c r="R53" s="45"/>
      <c r="S53" s="91"/>
      <c r="T53" s="45"/>
    </row>
    <row r="54" spans="1:20" x14ac:dyDescent="0.25">
      <c r="A54" s="14" t="s">
        <v>232</v>
      </c>
      <c r="B54" s="12">
        <v>45166</v>
      </c>
      <c r="C54" s="25" t="s">
        <v>103</v>
      </c>
      <c r="D54" s="13" t="str">
        <f t="shared" ref="D54:E56" si="17">+D52</f>
        <v>NUOVE STRATEGIE 3</v>
      </c>
      <c r="E54" s="24" t="str">
        <f t="shared" si="17"/>
        <v>E69I22001180003</v>
      </c>
      <c r="F54" s="42" t="s">
        <v>420</v>
      </c>
      <c r="G54" s="13" t="str">
        <f t="shared" si="12"/>
        <v>inferiore ad € 40.000</v>
      </c>
      <c r="H54" s="13" t="str">
        <f t="shared" si="13"/>
        <v>art. 50, comma I, lett. b) D. Lgs. n. 36/2023</v>
      </c>
      <c r="I54" s="19" t="s">
        <v>110</v>
      </c>
      <c r="J54" s="16"/>
      <c r="K54" s="16"/>
      <c r="L54" s="16"/>
      <c r="M54" s="61"/>
      <c r="N54" s="47"/>
      <c r="O54" s="47"/>
      <c r="P54" s="99"/>
      <c r="Q54" s="45"/>
      <c r="R54" s="45"/>
      <c r="S54" s="60">
        <f>+L54</f>
        <v>0</v>
      </c>
      <c r="T54" s="45"/>
    </row>
    <row r="55" spans="1:20" x14ac:dyDescent="0.25">
      <c r="A55" s="14" t="s">
        <v>307</v>
      </c>
      <c r="B55" s="12">
        <v>45166</v>
      </c>
      <c r="C55" s="25" t="s">
        <v>275</v>
      </c>
      <c r="D55" s="13" t="str">
        <f t="shared" si="17"/>
        <v>ORDINARIO 2023</v>
      </c>
      <c r="E55" s="24" t="str">
        <f t="shared" si="17"/>
        <v>***</v>
      </c>
      <c r="F55" s="39" t="s">
        <v>308</v>
      </c>
      <c r="G55" s="13" t="str">
        <f t="shared" si="12"/>
        <v>inferiore ad € 40.000</v>
      </c>
      <c r="H55" s="13" t="str">
        <f t="shared" si="13"/>
        <v>art. 50, comma I, lett. b) D. Lgs. n. 36/2023</v>
      </c>
      <c r="I55" s="19" t="s">
        <v>117</v>
      </c>
      <c r="J55" s="16">
        <v>300</v>
      </c>
      <c r="K55" s="16">
        <v>0</v>
      </c>
      <c r="L55" s="16">
        <f t="shared" ref="L55:L60" si="18">SUM(J55:K55)</f>
        <v>300</v>
      </c>
      <c r="M55" s="61" t="s">
        <v>501</v>
      </c>
      <c r="N55" s="43">
        <v>45278</v>
      </c>
      <c r="O55" s="43">
        <v>45278</v>
      </c>
      <c r="P55" s="58"/>
      <c r="Q55" s="16">
        <f>+L55</f>
        <v>300</v>
      </c>
      <c r="R55" s="45"/>
      <c r="S55" s="91"/>
      <c r="T55" s="45"/>
    </row>
    <row r="56" spans="1:20" x14ac:dyDescent="0.25">
      <c r="A56" s="14" t="s">
        <v>233</v>
      </c>
      <c r="B56" s="12">
        <v>45177</v>
      </c>
      <c r="C56" s="17" t="s">
        <v>112</v>
      </c>
      <c r="D56" s="13" t="str">
        <f t="shared" si="17"/>
        <v>NUOVE STRATEGIE 3</v>
      </c>
      <c r="E56" s="24" t="str">
        <f t="shared" si="17"/>
        <v>E69I22001180003</v>
      </c>
      <c r="F56" s="42" t="s">
        <v>421</v>
      </c>
      <c r="G56" s="17" t="str">
        <f t="shared" si="12"/>
        <v>inferiore ad € 40.000</v>
      </c>
      <c r="H56" s="13" t="str">
        <f t="shared" si="13"/>
        <v>art. 50, comma I, lett. b) D. Lgs. n. 36/2023</v>
      </c>
      <c r="I56" s="43" t="s">
        <v>24</v>
      </c>
      <c r="J56" s="16">
        <v>500</v>
      </c>
      <c r="K56" s="16">
        <f>+J56/100*22</f>
        <v>110</v>
      </c>
      <c r="L56" s="16">
        <f t="shared" si="18"/>
        <v>610</v>
      </c>
      <c r="M56" s="61" t="s">
        <v>330</v>
      </c>
      <c r="N56" s="43">
        <v>45219</v>
      </c>
      <c r="O56" s="43">
        <v>45223</v>
      </c>
      <c r="P56" s="126"/>
      <c r="Q56" s="45"/>
      <c r="R56" s="45"/>
      <c r="S56" s="60">
        <f>+L56</f>
        <v>610</v>
      </c>
      <c r="T56" s="45"/>
    </row>
    <row r="57" spans="1:20" x14ac:dyDescent="0.25">
      <c r="A57" s="14" t="s">
        <v>234</v>
      </c>
      <c r="B57" s="12">
        <v>45181</v>
      </c>
      <c r="C57" s="25" t="s">
        <v>104</v>
      </c>
      <c r="D57" s="13" t="str">
        <f>+D56</f>
        <v>NUOVE STRATEGIE 3</v>
      </c>
      <c r="E57" s="24" t="str">
        <f>+E56</f>
        <v>E69I22001180003</v>
      </c>
      <c r="F57" s="42" t="s">
        <v>422</v>
      </c>
      <c r="G57" s="13" t="str">
        <f t="shared" si="12"/>
        <v>inferiore ad € 40.000</v>
      </c>
      <c r="H57" s="13" t="str">
        <f t="shared" si="13"/>
        <v>art. 50, comma I, lett. b) D. Lgs. n. 36/2023</v>
      </c>
      <c r="I57" s="19" t="s">
        <v>384</v>
      </c>
      <c r="J57" s="16">
        <v>800</v>
      </c>
      <c r="K57" s="16">
        <f>+J57/100*22</f>
        <v>176</v>
      </c>
      <c r="L57" s="16">
        <f t="shared" si="18"/>
        <v>976</v>
      </c>
      <c r="M57" s="100"/>
      <c r="N57" s="98"/>
      <c r="O57" s="98"/>
      <c r="P57" s="99"/>
      <c r="Q57" s="45"/>
      <c r="R57" s="45"/>
      <c r="S57" s="60">
        <f>+L57</f>
        <v>976</v>
      </c>
      <c r="T57" s="45"/>
    </row>
    <row r="58" spans="1:20" x14ac:dyDescent="0.25">
      <c r="A58" s="14" t="s">
        <v>235</v>
      </c>
      <c r="B58" s="12">
        <v>45189</v>
      </c>
      <c r="C58" s="25" t="s">
        <v>115</v>
      </c>
      <c r="D58" s="31" t="str">
        <f>+D57</f>
        <v>NUOVE STRATEGIE 3</v>
      </c>
      <c r="E58" s="27" t="str">
        <f>+E57</f>
        <v>E69I22001180003</v>
      </c>
      <c r="F58" s="42" t="s">
        <v>423</v>
      </c>
      <c r="G58" s="13" t="str">
        <f t="shared" si="12"/>
        <v>inferiore ad € 40.000</v>
      </c>
      <c r="H58" s="13" t="str">
        <f t="shared" si="13"/>
        <v>art. 50, comma I, lett. b) D. Lgs. n. 36/2023</v>
      </c>
      <c r="I58" s="19" t="s">
        <v>394</v>
      </c>
      <c r="J58" s="16">
        <v>402.72</v>
      </c>
      <c r="K58" s="16">
        <v>38</v>
      </c>
      <c r="L58" s="16">
        <f t="shared" si="18"/>
        <v>440.72</v>
      </c>
      <c r="M58" s="61" t="s">
        <v>393</v>
      </c>
      <c r="N58" s="43">
        <v>45191</v>
      </c>
      <c r="O58" s="43">
        <v>45204</v>
      </c>
      <c r="P58" s="99"/>
      <c r="Q58" s="45"/>
      <c r="R58" s="45"/>
      <c r="S58" s="60">
        <f>+L58</f>
        <v>440.72</v>
      </c>
      <c r="T58" s="45"/>
    </row>
    <row r="59" spans="1:20" x14ac:dyDescent="0.25">
      <c r="A59" s="14" t="s">
        <v>236</v>
      </c>
      <c r="B59" s="12">
        <v>45191</v>
      </c>
      <c r="C59" s="25" t="str">
        <f>+C55</f>
        <v>non richiesto</v>
      </c>
      <c r="D59" s="13" t="str">
        <f>+D53</f>
        <v>ORDINARIO 2023</v>
      </c>
      <c r="E59" s="24" t="str">
        <f>+E55</f>
        <v>***</v>
      </c>
      <c r="F59" s="39" t="s">
        <v>116</v>
      </c>
      <c r="G59" s="13" t="str">
        <f t="shared" si="12"/>
        <v>inferiore ad € 40.000</v>
      </c>
      <c r="H59" s="13" t="str">
        <f t="shared" si="13"/>
        <v>art. 50, comma I, lett. b) D. Lgs. n. 36/2023</v>
      </c>
      <c r="I59" s="19" t="s">
        <v>111</v>
      </c>
      <c r="J59" s="16">
        <v>2500</v>
      </c>
      <c r="K59" s="16">
        <v>0</v>
      </c>
      <c r="L59" s="16">
        <f t="shared" si="18"/>
        <v>2500</v>
      </c>
      <c r="M59" s="61" t="str">
        <f>+M55</f>
        <v>notula n. 1</v>
      </c>
      <c r="N59" s="43">
        <v>45216</v>
      </c>
      <c r="O59" s="43">
        <v>45219</v>
      </c>
      <c r="P59" s="99"/>
      <c r="Q59" s="16">
        <f>+L59</f>
        <v>2500</v>
      </c>
      <c r="R59" s="45"/>
      <c r="S59" s="91"/>
      <c r="T59" s="45"/>
    </row>
    <row r="60" spans="1:20" x14ac:dyDescent="0.25">
      <c r="A60" s="14" t="s">
        <v>237</v>
      </c>
      <c r="B60" s="12">
        <v>45204</v>
      </c>
      <c r="C60" s="25" t="s">
        <v>118</v>
      </c>
      <c r="D60" s="13" t="str">
        <f>+D58</f>
        <v>NUOVE STRATEGIE 3</v>
      </c>
      <c r="E60" s="24" t="str">
        <f>+E58</f>
        <v>E69I22001180003</v>
      </c>
      <c r="F60" s="39" t="s">
        <v>156</v>
      </c>
      <c r="G60" s="13" t="s">
        <v>468</v>
      </c>
      <c r="H60" s="7"/>
      <c r="I60" s="19" t="s">
        <v>119</v>
      </c>
      <c r="J60" s="16">
        <v>55000</v>
      </c>
      <c r="K60" s="16">
        <f>+J60/100*22</f>
        <v>12100</v>
      </c>
      <c r="L60" s="16">
        <f t="shared" si="18"/>
        <v>67100</v>
      </c>
      <c r="M60" s="84" t="s">
        <v>414</v>
      </c>
      <c r="N60" s="98"/>
      <c r="O60" s="98"/>
      <c r="P60" s="99"/>
      <c r="Q60" s="45"/>
      <c r="R60" s="45"/>
      <c r="S60" s="60">
        <f>+L60</f>
        <v>67100</v>
      </c>
      <c r="T60" s="45"/>
    </row>
    <row r="61" spans="1:20" x14ac:dyDescent="0.25">
      <c r="A61" s="14" t="s">
        <v>238</v>
      </c>
      <c r="B61" s="12">
        <f>+B60</f>
        <v>45204</v>
      </c>
      <c r="C61" s="25" t="s">
        <v>121</v>
      </c>
      <c r="D61" s="13" t="str">
        <f>+D60</f>
        <v>NUOVE STRATEGIE 3</v>
      </c>
      <c r="E61" s="24" t="s">
        <v>21</v>
      </c>
      <c r="F61" s="39" t="s">
        <v>156</v>
      </c>
      <c r="G61" s="13" t="str">
        <f>+G60</f>
        <v>pari o superiore ad € 40.000</v>
      </c>
      <c r="H61" s="7"/>
      <c r="I61" s="19" t="s">
        <v>146</v>
      </c>
      <c r="J61" s="16">
        <v>50000</v>
      </c>
      <c r="K61" s="16">
        <f t="shared" ref="K61:K62" si="19">+J61/100*22</f>
        <v>11000</v>
      </c>
      <c r="L61" s="16">
        <f t="shared" ref="L61:L62" si="20">SUM(J61:K61)</f>
        <v>61000</v>
      </c>
      <c r="M61" s="100"/>
      <c r="N61" s="98"/>
      <c r="O61" s="98"/>
      <c r="P61" s="58">
        <v>13</v>
      </c>
      <c r="Q61" s="45"/>
      <c r="R61" s="45"/>
      <c r="S61" s="60">
        <f>+L61</f>
        <v>61000</v>
      </c>
      <c r="T61" s="45"/>
    </row>
    <row r="62" spans="1:20" x14ac:dyDescent="0.25">
      <c r="A62" s="14" t="s">
        <v>238</v>
      </c>
      <c r="B62" s="12">
        <f>+B61</f>
        <v>45204</v>
      </c>
      <c r="C62" s="25" t="s">
        <v>122</v>
      </c>
      <c r="D62" s="13" t="str">
        <f>+D61</f>
        <v>NUOVE STRATEGIE 3</v>
      </c>
      <c r="E62" s="24" t="s">
        <v>21</v>
      </c>
      <c r="F62" s="39" t="s">
        <v>156</v>
      </c>
      <c r="G62" s="13" t="str">
        <f>+G61</f>
        <v>pari o superiore ad € 40.000</v>
      </c>
      <c r="H62" s="7"/>
      <c r="I62" s="19" t="s">
        <v>120</v>
      </c>
      <c r="J62" s="16">
        <v>40000</v>
      </c>
      <c r="K62" s="16">
        <f t="shared" si="19"/>
        <v>8800</v>
      </c>
      <c r="L62" s="16">
        <f t="shared" si="20"/>
        <v>48800</v>
      </c>
      <c r="M62" s="84" t="s">
        <v>414</v>
      </c>
      <c r="N62" s="98"/>
      <c r="O62" s="98"/>
      <c r="P62" s="99"/>
      <c r="Q62" s="45"/>
      <c r="R62" s="45"/>
      <c r="S62" s="60">
        <f>+L62</f>
        <v>48800</v>
      </c>
      <c r="T62" s="45"/>
    </row>
    <row r="63" spans="1:20" x14ac:dyDescent="0.25">
      <c r="A63" s="14" t="s">
        <v>239</v>
      </c>
      <c r="B63" s="12">
        <v>45208</v>
      </c>
      <c r="C63" s="25" t="s">
        <v>114</v>
      </c>
      <c r="D63" s="13" t="str">
        <f>+D59</f>
        <v>ORDINARIO 2023</v>
      </c>
      <c r="E63" s="5" t="str">
        <f>+E59</f>
        <v>***</v>
      </c>
      <c r="F63" s="39" t="s">
        <v>113</v>
      </c>
      <c r="G63" s="13" t="str">
        <f>+G59</f>
        <v>inferiore ad € 40.000</v>
      </c>
      <c r="H63" s="13" t="str">
        <f>+H59</f>
        <v>art. 50, comma I, lett. b) D. Lgs. n. 36/2023</v>
      </c>
      <c r="I63" s="19" t="s">
        <v>126</v>
      </c>
      <c r="J63" s="16">
        <v>7000</v>
      </c>
      <c r="K63" s="16">
        <f>+J63/100*22</f>
        <v>1540</v>
      </c>
      <c r="L63" s="16">
        <f>SUM(J63:K63)</f>
        <v>8540</v>
      </c>
      <c r="M63" s="84" t="s">
        <v>414</v>
      </c>
      <c r="N63" s="98"/>
      <c r="O63" s="98"/>
      <c r="P63" s="99"/>
      <c r="Q63" s="16">
        <f>+L63</f>
        <v>8540</v>
      </c>
      <c r="R63" s="45"/>
      <c r="S63" s="91"/>
      <c r="T63" s="45"/>
    </row>
    <row r="64" spans="1:20" x14ac:dyDescent="0.25">
      <c r="A64" s="14" t="s">
        <v>240</v>
      </c>
      <c r="B64" s="12">
        <v>45215</v>
      </c>
      <c r="C64" s="25" t="s">
        <v>124</v>
      </c>
      <c r="D64" s="13" t="str">
        <f>+D62</f>
        <v>NUOVE STRATEGIE 3</v>
      </c>
      <c r="E64" s="24" t="str">
        <f>+E62</f>
        <v>E69I22001180003</v>
      </c>
      <c r="F64" s="57" t="s">
        <v>128</v>
      </c>
      <c r="G64" s="13" t="str">
        <f t="shared" ref="G64:H66" si="21">+G63</f>
        <v>inferiore ad € 40.000</v>
      </c>
      <c r="H64" s="13" t="str">
        <f t="shared" si="21"/>
        <v>art. 50, comma I, lett. b) D. Lgs. n. 36/2023</v>
      </c>
      <c r="I64" s="19" t="s">
        <v>3</v>
      </c>
      <c r="J64" s="16">
        <f>3850+4150</f>
        <v>8000</v>
      </c>
      <c r="K64" s="16">
        <f>(3500/10)+(350/100*22)+(8000/10)</f>
        <v>1227</v>
      </c>
      <c r="L64" s="16">
        <f>SUM(J64:K64)</f>
        <v>9227</v>
      </c>
      <c r="M64" s="61">
        <v>234</v>
      </c>
      <c r="N64" s="43">
        <v>45224</v>
      </c>
      <c r="O64" s="43">
        <v>45245</v>
      </c>
      <c r="P64" s="58">
        <v>14</v>
      </c>
      <c r="Q64" s="45"/>
      <c r="R64" s="45"/>
      <c r="S64" s="60">
        <f t="shared" ref="S64:S71" si="22">+L64</f>
        <v>9227</v>
      </c>
      <c r="T64" s="45"/>
    </row>
    <row r="65" spans="1:20" x14ac:dyDescent="0.25">
      <c r="A65" s="14" t="s">
        <v>241</v>
      </c>
      <c r="B65" s="12">
        <f>+B64</f>
        <v>45215</v>
      </c>
      <c r="C65" s="25" t="s">
        <v>123</v>
      </c>
      <c r="D65" s="13" t="str">
        <f>+D64</f>
        <v>NUOVE STRATEGIE 3</v>
      </c>
      <c r="E65" s="24" t="str">
        <f>+E64</f>
        <v>E69I22001180003</v>
      </c>
      <c r="F65" s="57" t="s">
        <v>127</v>
      </c>
      <c r="G65" s="13" t="str">
        <f t="shared" si="21"/>
        <v>inferiore ad € 40.000</v>
      </c>
      <c r="H65" s="13" t="str">
        <f t="shared" si="21"/>
        <v>art. 50, comma I, lett. b) D. Lgs. n. 36/2023</v>
      </c>
      <c r="I65" s="19" t="s">
        <v>10</v>
      </c>
      <c r="J65" s="16">
        <v>2114.9499999999998</v>
      </c>
      <c r="K65" s="16">
        <v>0</v>
      </c>
      <c r="L65" s="16">
        <f>SUM(J65:K65)</f>
        <v>2114.9499999999998</v>
      </c>
      <c r="M65" s="61">
        <v>7009</v>
      </c>
      <c r="N65" s="43">
        <v>45217</v>
      </c>
      <c r="O65" s="43">
        <f>+O66</f>
        <v>45222</v>
      </c>
      <c r="P65" s="99"/>
      <c r="Q65" s="45"/>
      <c r="R65" s="45"/>
      <c r="S65" s="60">
        <f t="shared" si="22"/>
        <v>2114.9499999999998</v>
      </c>
      <c r="T65" s="45"/>
    </row>
    <row r="66" spans="1:20" x14ac:dyDescent="0.25">
      <c r="A66" s="14" t="s">
        <v>242</v>
      </c>
      <c r="B66" s="12">
        <v>45216</v>
      </c>
      <c r="C66" s="25" t="s">
        <v>125</v>
      </c>
      <c r="D66" s="13" t="str">
        <f>+D65</f>
        <v>NUOVE STRATEGIE 3</v>
      </c>
      <c r="E66" s="24" t="str">
        <f t="shared" ref="E66:E70" si="23">+E65</f>
        <v>E69I22001180003</v>
      </c>
      <c r="F66" s="57" t="s">
        <v>129</v>
      </c>
      <c r="G66" s="13" t="str">
        <f t="shared" si="21"/>
        <v>inferiore ad € 40.000</v>
      </c>
      <c r="H66" s="13" t="str">
        <f t="shared" si="21"/>
        <v>art. 50, comma I, lett. b) D. Lgs. n. 36/2023</v>
      </c>
      <c r="I66" s="19" t="s">
        <v>130</v>
      </c>
      <c r="J66" s="16">
        <v>750</v>
      </c>
      <c r="K66" s="16">
        <v>0</v>
      </c>
      <c r="L66" s="16">
        <f>SUM(J66:K66)</f>
        <v>750</v>
      </c>
      <c r="M66" s="63" t="s">
        <v>510</v>
      </c>
      <c r="N66" s="43">
        <v>45222</v>
      </c>
      <c r="O66" s="43">
        <v>45222</v>
      </c>
      <c r="P66" s="99"/>
      <c r="Q66" s="45"/>
      <c r="R66" s="45"/>
      <c r="S66" s="60">
        <f t="shared" si="22"/>
        <v>750</v>
      </c>
      <c r="T66" s="45"/>
    </row>
    <row r="67" spans="1:20" x14ac:dyDescent="0.25">
      <c r="A67" s="14" t="s">
        <v>251</v>
      </c>
      <c r="B67" s="12">
        <v>45217</v>
      </c>
      <c r="C67" s="25" t="s">
        <v>131</v>
      </c>
      <c r="D67" s="13" t="str">
        <f t="shared" ref="D67:D69" si="24">+D66</f>
        <v>NUOVE STRATEGIE 3</v>
      </c>
      <c r="E67" s="24" t="str">
        <f t="shared" si="23"/>
        <v>E69I22001180003</v>
      </c>
      <c r="F67" s="57" t="s">
        <v>132</v>
      </c>
      <c r="G67" s="13" t="str">
        <f t="shared" ref="G67:H70" si="25">+G63</f>
        <v>inferiore ad € 40.000</v>
      </c>
      <c r="H67" s="13" t="str">
        <f t="shared" si="25"/>
        <v>art. 50, comma I, lett. b) D. Lgs. n. 36/2023</v>
      </c>
      <c r="I67" s="19" t="s">
        <v>135</v>
      </c>
      <c r="J67" s="16">
        <v>962</v>
      </c>
      <c r="K67" s="16">
        <f>+J67/100*22</f>
        <v>211.64</v>
      </c>
      <c r="L67" s="16">
        <f>+J67+K67</f>
        <v>1173.6399999999999</v>
      </c>
      <c r="M67" s="61" t="s">
        <v>329</v>
      </c>
      <c r="N67" s="43">
        <v>45222</v>
      </c>
      <c r="O67" s="43">
        <v>45223</v>
      </c>
      <c r="P67" s="99"/>
      <c r="Q67" s="45"/>
      <c r="R67" s="45"/>
      <c r="S67" s="60">
        <f t="shared" si="22"/>
        <v>1173.6399999999999</v>
      </c>
      <c r="T67" s="45"/>
    </row>
    <row r="68" spans="1:20" x14ac:dyDescent="0.25">
      <c r="A68" s="14" t="s">
        <v>252</v>
      </c>
      <c r="B68" s="12">
        <f>+B67</f>
        <v>45217</v>
      </c>
      <c r="C68" s="25" t="s">
        <v>133</v>
      </c>
      <c r="D68" s="13" t="str">
        <f t="shared" si="24"/>
        <v>NUOVE STRATEGIE 3</v>
      </c>
      <c r="E68" s="24" t="str">
        <f t="shared" si="23"/>
        <v>E69I22001180003</v>
      </c>
      <c r="F68" s="57" t="s">
        <v>134</v>
      </c>
      <c r="G68" s="13" t="str">
        <f t="shared" si="25"/>
        <v>inferiore ad € 40.000</v>
      </c>
      <c r="H68" s="13" t="str">
        <f t="shared" si="25"/>
        <v>art. 50, comma I, lett. b) D. Lgs. n. 36/2023</v>
      </c>
      <c r="I68" s="19" t="s">
        <v>386</v>
      </c>
      <c r="J68" s="16">
        <v>480</v>
      </c>
      <c r="K68" s="16">
        <f>+J68/100*22</f>
        <v>105.6</v>
      </c>
      <c r="L68" s="16">
        <f>SUM(J68:K68)</f>
        <v>585.6</v>
      </c>
      <c r="M68" s="61">
        <v>78</v>
      </c>
      <c r="N68" s="43">
        <f>+N67</f>
        <v>45222</v>
      </c>
      <c r="O68" s="43">
        <f>+N68</f>
        <v>45222</v>
      </c>
      <c r="P68" s="99"/>
      <c r="Q68" s="45"/>
      <c r="R68" s="45"/>
      <c r="S68" s="60">
        <f t="shared" si="22"/>
        <v>585.6</v>
      </c>
      <c r="T68" s="45"/>
    </row>
    <row r="69" spans="1:20" x14ac:dyDescent="0.25">
      <c r="A69" s="14" t="s">
        <v>253</v>
      </c>
      <c r="B69" s="12">
        <f>+B68</f>
        <v>45217</v>
      </c>
      <c r="C69" s="25" t="s">
        <v>136</v>
      </c>
      <c r="D69" s="13" t="str">
        <f t="shared" si="24"/>
        <v>NUOVE STRATEGIE 3</v>
      </c>
      <c r="E69" s="24" t="str">
        <f t="shared" si="23"/>
        <v>E69I22001180003</v>
      </c>
      <c r="F69" s="57" t="s">
        <v>137</v>
      </c>
      <c r="G69" s="13" t="str">
        <f t="shared" si="25"/>
        <v>inferiore ad € 40.000</v>
      </c>
      <c r="H69" s="13" t="str">
        <f t="shared" si="25"/>
        <v>art. 50, comma I, lett. b) D. Lgs. n. 36/2023</v>
      </c>
      <c r="I69" s="19" t="s">
        <v>138</v>
      </c>
      <c r="J69" s="16">
        <v>240</v>
      </c>
      <c r="K69" s="16">
        <f>+J69/100*22</f>
        <v>52.8</v>
      </c>
      <c r="L69" s="16">
        <f>SUM(J69:K69)</f>
        <v>292.8</v>
      </c>
      <c r="M69" s="61" t="s">
        <v>387</v>
      </c>
      <c r="N69" s="43">
        <f>+N68</f>
        <v>45222</v>
      </c>
      <c r="O69" s="43">
        <f>+N69</f>
        <v>45222</v>
      </c>
      <c r="P69" s="99"/>
      <c r="Q69" s="45"/>
      <c r="R69" s="45"/>
      <c r="S69" s="60">
        <f t="shared" si="22"/>
        <v>292.8</v>
      </c>
      <c r="T69" s="45"/>
    </row>
    <row r="70" spans="1:20" x14ac:dyDescent="0.25">
      <c r="A70" s="14" t="s">
        <v>254</v>
      </c>
      <c r="B70" s="12">
        <v>45218</v>
      </c>
      <c r="C70" s="25" t="s">
        <v>140</v>
      </c>
      <c r="D70" s="13" t="str">
        <f>+D69</f>
        <v>NUOVE STRATEGIE 3</v>
      </c>
      <c r="E70" s="24" t="str">
        <f t="shared" si="23"/>
        <v>E69I22001180003</v>
      </c>
      <c r="F70" s="39" t="s">
        <v>139</v>
      </c>
      <c r="G70" s="13" t="str">
        <f t="shared" si="25"/>
        <v>inferiore ad € 40.000</v>
      </c>
      <c r="H70" s="13" t="str">
        <f t="shared" si="25"/>
        <v>art. 50, comma I, lett. b) D. Lgs. n. 36/2023</v>
      </c>
      <c r="I70" s="19" t="s">
        <v>151</v>
      </c>
      <c r="J70" s="16">
        <v>3000</v>
      </c>
      <c r="K70" s="16">
        <f>+J70/100*22</f>
        <v>660</v>
      </c>
      <c r="L70" s="16">
        <f>SUM(J70:K70)</f>
        <v>3660</v>
      </c>
      <c r="M70" s="61" t="s">
        <v>328</v>
      </c>
      <c r="N70" s="43">
        <v>45230</v>
      </c>
      <c r="O70" s="43">
        <v>45237</v>
      </c>
      <c r="P70" s="99"/>
      <c r="Q70" s="45"/>
      <c r="R70" s="45"/>
      <c r="S70" s="60">
        <f t="shared" si="22"/>
        <v>3660</v>
      </c>
      <c r="T70" s="45"/>
    </row>
    <row r="71" spans="1:20" x14ac:dyDescent="0.25">
      <c r="A71" s="14" t="s">
        <v>255</v>
      </c>
      <c r="B71" s="12">
        <v>45233</v>
      </c>
      <c r="C71" s="25" t="s">
        <v>145</v>
      </c>
      <c r="D71" s="13" t="str">
        <f>+D70</f>
        <v>NUOVE STRATEGIE 3</v>
      </c>
      <c r="E71" s="24" t="str">
        <f>+E70</f>
        <v>E69I22001180003</v>
      </c>
      <c r="F71" s="56" t="s">
        <v>143</v>
      </c>
      <c r="G71" s="13" t="str">
        <f t="shared" ref="G71:H71" si="26">+G67</f>
        <v>inferiore ad € 40.000</v>
      </c>
      <c r="H71" s="13" t="str">
        <f t="shared" si="26"/>
        <v>art. 50, comma I, lett. b) D. Lgs. n. 36/2023</v>
      </c>
      <c r="I71" s="44" t="s">
        <v>144</v>
      </c>
      <c r="J71" s="16">
        <f>1754.91+1550</f>
        <v>3304.91</v>
      </c>
      <c r="K71" s="16"/>
      <c r="L71" s="16">
        <f>+J71+K71</f>
        <v>3304.91</v>
      </c>
      <c r="M71" s="61">
        <v>1280</v>
      </c>
      <c r="N71" s="43">
        <v>45245</v>
      </c>
      <c r="O71" s="43">
        <v>45264</v>
      </c>
      <c r="P71" s="58">
        <v>15</v>
      </c>
      <c r="Q71" s="45"/>
      <c r="R71" s="45"/>
      <c r="S71" s="60">
        <f t="shared" si="22"/>
        <v>3304.91</v>
      </c>
      <c r="T71" s="45"/>
    </row>
    <row r="72" spans="1:20" x14ac:dyDescent="0.25">
      <c r="A72" s="14" t="s">
        <v>256</v>
      </c>
      <c r="B72" s="12">
        <f>+B71</f>
        <v>45233</v>
      </c>
      <c r="C72" s="25" t="s">
        <v>141</v>
      </c>
      <c r="D72" s="13" t="str">
        <f>+D63</f>
        <v>ORDINARIO 2023</v>
      </c>
      <c r="E72" s="24" t="str">
        <f>+E63</f>
        <v>***</v>
      </c>
      <c r="F72" s="39" t="s">
        <v>142</v>
      </c>
      <c r="G72" s="13" t="str">
        <f t="shared" ref="G72:H72" si="27">+G68</f>
        <v>inferiore ad € 40.000</v>
      </c>
      <c r="H72" s="13" t="str">
        <f t="shared" si="27"/>
        <v>art. 50, comma I, lett. b) D. Lgs. n. 36/2023</v>
      </c>
      <c r="I72" s="44" t="s">
        <v>147</v>
      </c>
      <c r="J72" s="16">
        <v>5000</v>
      </c>
      <c r="K72" s="16">
        <f>+J72/100*22</f>
        <v>1100</v>
      </c>
      <c r="L72" s="16">
        <f>SUM(J72:K72)</f>
        <v>6100</v>
      </c>
      <c r="M72" s="84" t="str">
        <f>+M19</f>
        <v>in attesa di emissione</v>
      </c>
      <c r="N72" s="98"/>
      <c r="O72" s="98"/>
      <c r="P72" s="99"/>
      <c r="Q72" s="16">
        <f>+L72</f>
        <v>6100</v>
      </c>
      <c r="R72" s="45"/>
      <c r="S72" s="91"/>
      <c r="T72" s="45"/>
    </row>
    <row r="73" spans="1:20" x14ac:dyDescent="0.25">
      <c r="A73" s="14" t="s">
        <v>257</v>
      </c>
      <c r="B73" s="12">
        <v>45236</v>
      </c>
      <c r="C73" s="25" t="s">
        <v>149</v>
      </c>
      <c r="D73" s="13" t="str">
        <f>+D72</f>
        <v>ORDINARIO 2023</v>
      </c>
      <c r="E73" s="24" t="str">
        <f>+E72</f>
        <v>***</v>
      </c>
      <c r="F73" s="39" t="s">
        <v>150</v>
      </c>
      <c r="G73" s="13" t="str">
        <f t="shared" ref="G73:H73" si="28">+G69</f>
        <v>inferiore ad € 40.000</v>
      </c>
      <c r="H73" s="13" t="str">
        <f t="shared" si="28"/>
        <v>art. 50, comma I, lett. b) D. Lgs. n. 36/2023</v>
      </c>
      <c r="I73" s="45" t="s">
        <v>148</v>
      </c>
      <c r="J73" s="16">
        <v>304</v>
      </c>
      <c r="K73" s="16">
        <v>0</v>
      </c>
      <c r="L73" s="16">
        <f>+J73+K73</f>
        <v>304</v>
      </c>
      <c r="M73" s="61">
        <v>546</v>
      </c>
      <c r="N73" s="43">
        <v>45237</v>
      </c>
      <c r="O73" s="43">
        <v>45240</v>
      </c>
      <c r="P73" s="99"/>
      <c r="Q73" s="16">
        <f>+L73</f>
        <v>304</v>
      </c>
      <c r="R73" s="45"/>
      <c r="S73" s="91"/>
      <c r="T73" s="45"/>
    </row>
    <row r="74" spans="1:20" x14ac:dyDescent="0.25">
      <c r="A74" s="14" t="s">
        <v>258</v>
      </c>
      <c r="B74" s="12">
        <v>45237</v>
      </c>
      <c r="C74" s="25" t="s">
        <v>154</v>
      </c>
      <c r="D74" s="13" t="str">
        <f>+D71</f>
        <v>NUOVE STRATEGIE 3</v>
      </c>
      <c r="E74" s="24" t="str">
        <f>+E71</f>
        <v>E69I22001180003</v>
      </c>
      <c r="F74" s="39" t="str">
        <f>+F61</f>
        <v>AZIONE 1 - acquisto contenuti audiovisivi - sezione documentari - stipula contratto di acquisto</v>
      </c>
      <c r="G74" s="13" t="str">
        <f t="shared" ref="G74:H74" si="29">+G70</f>
        <v>inferiore ad € 40.000</v>
      </c>
      <c r="H74" s="13" t="str">
        <f t="shared" si="29"/>
        <v>art. 50, comma I, lett. b) D. Lgs. n. 36/2023</v>
      </c>
      <c r="I74" s="44" t="s">
        <v>152</v>
      </c>
      <c r="J74" s="16">
        <v>20000</v>
      </c>
      <c r="K74" s="16">
        <f>+J74/100*22</f>
        <v>4400</v>
      </c>
      <c r="L74" s="16">
        <f>SUM(J74:K74)</f>
        <v>24400</v>
      </c>
      <c r="M74" s="84" t="s">
        <v>414</v>
      </c>
      <c r="N74" s="98"/>
      <c r="O74" s="98"/>
      <c r="P74" s="99"/>
      <c r="Q74" s="45"/>
      <c r="R74" s="45"/>
      <c r="S74" s="60">
        <f>+L74</f>
        <v>24400</v>
      </c>
      <c r="T74" s="45"/>
    </row>
    <row r="75" spans="1:20" x14ac:dyDescent="0.25">
      <c r="A75" s="14" t="s">
        <v>259</v>
      </c>
      <c r="B75" s="12">
        <f>+B74</f>
        <v>45237</v>
      </c>
      <c r="C75" s="25" t="s">
        <v>155</v>
      </c>
      <c r="D75" s="13" t="str">
        <f>+D74</f>
        <v>NUOVE STRATEGIE 3</v>
      </c>
      <c r="E75" s="24" t="str">
        <f>+E74</f>
        <v>E69I22001180003</v>
      </c>
      <c r="F75" s="39" t="str">
        <f>+F74</f>
        <v>AZIONE 1 - acquisto contenuti audiovisivi - sezione documentari - stipula contratto di acquisto</v>
      </c>
      <c r="G75" s="13" t="str">
        <f t="shared" ref="G75:H75" si="30">+G71</f>
        <v>inferiore ad € 40.000</v>
      </c>
      <c r="H75" s="13" t="str">
        <f t="shared" si="30"/>
        <v>art. 50, comma I, lett. b) D. Lgs. n. 36/2023</v>
      </c>
      <c r="I75" s="44" t="s">
        <v>153</v>
      </c>
      <c r="J75" s="16">
        <f>+J74</f>
        <v>20000</v>
      </c>
      <c r="K75" s="16">
        <f>+K74</f>
        <v>4400</v>
      </c>
      <c r="L75" s="16">
        <f>+L74</f>
        <v>24400</v>
      </c>
      <c r="M75" s="84" t="s">
        <v>414</v>
      </c>
      <c r="N75" s="98"/>
      <c r="O75" s="98"/>
      <c r="P75" s="99"/>
      <c r="Q75" s="45"/>
      <c r="R75" s="45"/>
      <c r="S75" s="60">
        <f>+L75</f>
        <v>24400</v>
      </c>
      <c r="T75" s="45"/>
    </row>
    <row r="76" spans="1:20" x14ac:dyDescent="0.25">
      <c r="A76" s="14" t="s">
        <v>260</v>
      </c>
      <c r="B76" s="12">
        <v>45238</v>
      </c>
      <c r="C76" s="25" t="s">
        <v>158</v>
      </c>
      <c r="D76" s="30" t="str">
        <f>+D31</f>
        <v>NUOVE STRATEGIE 2</v>
      </c>
      <c r="E76" s="33" t="str">
        <f>+E31</f>
        <v>E69I21000020003</v>
      </c>
      <c r="F76" s="46" t="s">
        <v>157</v>
      </c>
      <c r="G76" s="13" t="str">
        <f t="shared" ref="G76:H76" si="31">+G72</f>
        <v>inferiore ad € 40.000</v>
      </c>
      <c r="H76" s="13" t="str">
        <f t="shared" si="31"/>
        <v>art. 50, comma I, lett. b) D. Lgs. n. 36/2023</v>
      </c>
      <c r="I76" s="44" t="s">
        <v>309</v>
      </c>
      <c r="J76" s="16">
        <v>1500</v>
      </c>
      <c r="K76" s="16">
        <v>0</v>
      </c>
      <c r="L76" s="16">
        <f>+J76</f>
        <v>1500</v>
      </c>
      <c r="M76" s="61">
        <v>230</v>
      </c>
      <c r="N76" s="43">
        <v>45245</v>
      </c>
      <c r="O76" s="43">
        <v>45258</v>
      </c>
      <c r="P76" s="99"/>
      <c r="Q76" s="45"/>
      <c r="R76" s="59">
        <f>+L76</f>
        <v>1500</v>
      </c>
      <c r="S76" s="91"/>
      <c r="T76" s="45"/>
    </row>
    <row r="77" spans="1:20" x14ac:dyDescent="0.25">
      <c r="A77" s="14" t="s">
        <v>250</v>
      </c>
      <c r="B77" s="12">
        <v>45245</v>
      </c>
      <c r="C77" s="25" t="s">
        <v>160</v>
      </c>
      <c r="D77" s="13" t="str">
        <f>+D73</f>
        <v>ORDINARIO 2023</v>
      </c>
      <c r="E77" s="24" t="str">
        <f>+E73</f>
        <v>***</v>
      </c>
      <c r="F77" s="39" t="s">
        <v>159</v>
      </c>
      <c r="G77" s="13" t="str">
        <f t="shared" ref="G77:G85" si="32">G76</f>
        <v>inferiore ad € 40.000</v>
      </c>
      <c r="H77" s="13" t="str">
        <f t="shared" ref="H77:H85" si="33">H76</f>
        <v>art. 50, comma I, lett. b) D. Lgs. n. 36/2023</v>
      </c>
      <c r="I77" s="44" t="s">
        <v>165</v>
      </c>
      <c r="J77" s="16">
        <v>8000</v>
      </c>
      <c r="K77" s="16">
        <f>+J77/100*22</f>
        <v>1760</v>
      </c>
      <c r="L77" s="16">
        <f>SUM(J77:K77)</f>
        <v>9760</v>
      </c>
      <c r="M77" s="61">
        <v>35</v>
      </c>
      <c r="N77" s="43">
        <v>45283</v>
      </c>
      <c r="O77" s="43">
        <v>45300</v>
      </c>
      <c r="P77" s="99"/>
      <c r="Q77" s="16">
        <f>+L77</f>
        <v>9760</v>
      </c>
      <c r="R77" s="45"/>
      <c r="S77" s="91"/>
      <c r="T77" s="45"/>
    </row>
    <row r="78" spans="1:20" x14ac:dyDescent="0.25">
      <c r="A78" s="14" t="s">
        <v>249</v>
      </c>
      <c r="B78" s="12">
        <v>45246</v>
      </c>
      <c r="C78" s="25" t="s">
        <v>161</v>
      </c>
      <c r="D78" s="13" t="s">
        <v>316</v>
      </c>
      <c r="E78" s="24" t="s">
        <v>162</v>
      </c>
      <c r="F78" s="108" t="s">
        <v>417</v>
      </c>
      <c r="G78" s="13" t="str">
        <f t="shared" si="32"/>
        <v>inferiore ad € 40.000</v>
      </c>
      <c r="H78" s="13" t="str">
        <f t="shared" si="33"/>
        <v>art. 50, comma I, lett. b) D. Lgs. n. 36/2023</v>
      </c>
      <c r="I78" s="44" t="s">
        <v>174</v>
      </c>
      <c r="J78" s="16">
        <v>1081.82</v>
      </c>
      <c r="K78" s="16">
        <f>+J78/100*10</f>
        <v>108.18199999999999</v>
      </c>
      <c r="L78" s="16">
        <f>SUM(J78:K78)</f>
        <v>1190.002</v>
      </c>
      <c r="M78" s="61">
        <v>2302302286</v>
      </c>
      <c r="N78" s="43">
        <v>45253</v>
      </c>
      <c r="O78" s="43">
        <v>45264</v>
      </c>
      <c r="P78" s="99"/>
      <c r="Q78" s="45"/>
      <c r="R78" s="45"/>
      <c r="S78" s="91"/>
      <c r="T78" s="88">
        <f>+L78</f>
        <v>1190.002</v>
      </c>
    </row>
    <row r="79" spans="1:20" x14ac:dyDescent="0.25">
      <c r="A79" s="14" t="s">
        <v>249</v>
      </c>
      <c r="B79" s="12">
        <f>+B78</f>
        <v>45246</v>
      </c>
      <c r="C79" s="25" t="s">
        <v>163</v>
      </c>
      <c r="D79" s="13" t="str">
        <f>+D78</f>
        <v>PROMOZIONE TURISTICA 3</v>
      </c>
      <c r="E79" s="24" t="str">
        <f>+E78</f>
        <v>E29J21002400002</v>
      </c>
      <c r="F79" s="108" t="s">
        <v>418</v>
      </c>
      <c r="G79" s="13" t="str">
        <f t="shared" si="32"/>
        <v>inferiore ad € 40.000</v>
      </c>
      <c r="H79" s="13" t="str">
        <f t="shared" si="33"/>
        <v>art. 50, comma I, lett. b) D. Lgs. n. 36/2023</v>
      </c>
      <c r="I79" s="44" t="s">
        <v>167</v>
      </c>
      <c r="J79" s="16">
        <v>700</v>
      </c>
      <c r="K79" s="16">
        <f>+J79/100*22</f>
        <v>154</v>
      </c>
      <c r="L79" s="16">
        <f>SUM(J79:K79)</f>
        <v>854</v>
      </c>
      <c r="M79" s="61">
        <v>27</v>
      </c>
      <c r="N79" s="43">
        <v>45254</v>
      </c>
      <c r="O79" s="43">
        <v>45258</v>
      </c>
      <c r="P79" s="99"/>
      <c r="Q79" s="45"/>
      <c r="R79" s="45"/>
      <c r="S79" s="91"/>
      <c r="T79" s="88">
        <f>+L79</f>
        <v>854</v>
      </c>
    </row>
    <row r="80" spans="1:20" x14ac:dyDescent="0.25">
      <c r="A80" s="14" t="s">
        <v>248</v>
      </c>
      <c r="B80" s="12">
        <f>+B79</f>
        <v>45246</v>
      </c>
      <c r="C80" s="25" t="s">
        <v>164</v>
      </c>
      <c r="D80" s="13" t="str">
        <f>+D79</f>
        <v>PROMOZIONE TURISTICA 3</v>
      </c>
      <c r="E80" s="24" t="str">
        <f>+E79</f>
        <v>E29J21002400002</v>
      </c>
      <c r="F80" s="108" t="s">
        <v>419</v>
      </c>
      <c r="G80" s="13" t="str">
        <f t="shared" si="32"/>
        <v>inferiore ad € 40.000</v>
      </c>
      <c r="H80" s="13" t="str">
        <f t="shared" si="33"/>
        <v>art. 50, comma I, lett. b) D. Lgs. n. 36/2023</v>
      </c>
      <c r="I80" s="44" t="s">
        <v>166</v>
      </c>
      <c r="J80" s="16">
        <v>563.44000000000005</v>
      </c>
      <c r="K80" s="16">
        <v>54.54</v>
      </c>
      <c r="L80" s="16">
        <f>SUM(J80:K80)</f>
        <v>617.98</v>
      </c>
      <c r="M80" s="61" t="s">
        <v>512</v>
      </c>
      <c r="N80" s="43">
        <v>45254</v>
      </c>
      <c r="O80" s="47" t="s">
        <v>511</v>
      </c>
      <c r="P80" s="99"/>
      <c r="Q80" s="45"/>
      <c r="R80" s="45"/>
      <c r="S80" s="91"/>
      <c r="T80" s="88">
        <f>+L80</f>
        <v>617.98</v>
      </c>
    </row>
    <row r="81" spans="1:20" x14ac:dyDescent="0.25">
      <c r="A81" s="14" t="s">
        <v>247</v>
      </c>
      <c r="B81" s="12">
        <v>45260</v>
      </c>
      <c r="C81" s="25" t="s">
        <v>169</v>
      </c>
      <c r="D81" s="13" t="str">
        <f>+D75</f>
        <v>NUOVE STRATEGIE 3</v>
      </c>
      <c r="E81" s="24" t="str">
        <f>+E75</f>
        <v>E69I22001180003</v>
      </c>
      <c r="F81" s="39" t="s">
        <v>317</v>
      </c>
      <c r="G81" s="13" t="str">
        <f t="shared" si="32"/>
        <v>inferiore ad € 40.000</v>
      </c>
      <c r="H81" s="13" t="str">
        <f t="shared" si="33"/>
        <v>art. 50, comma I, lett. b) D. Lgs. n. 36/2023</v>
      </c>
      <c r="I81" s="44" t="s">
        <v>467</v>
      </c>
      <c r="J81" s="16">
        <v>2000</v>
      </c>
      <c r="K81" s="16">
        <f>+J81/100*22</f>
        <v>440</v>
      </c>
      <c r="L81" s="16">
        <f>SUM(J81:K81)</f>
        <v>2440</v>
      </c>
      <c r="M81" s="61">
        <v>334</v>
      </c>
      <c r="N81" s="43">
        <v>45281</v>
      </c>
      <c r="O81" s="43">
        <v>45300</v>
      </c>
      <c r="P81" s="99"/>
      <c r="Q81" s="45"/>
      <c r="R81" s="45"/>
      <c r="S81" s="60">
        <f>+L81</f>
        <v>2440</v>
      </c>
      <c r="T81" s="89"/>
    </row>
    <row r="82" spans="1:20" x14ac:dyDescent="0.25">
      <c r="A82" s="14" t="s">
        <v>246</v>
      </c>
      <c r="B82" s="12">
        <f>+B81</f>
        <v>45260</v>
      </c>
      <c r="C82" s="25" t="s">
        <v>170</v>
      </c>
      <c r="D82" s="13" t="str">
        <f>+D80</f>
        <v>PROMOZIONE TURISTICA 3</v>
      </c>
      <c r="E82" s="24" t="str">
        <f>+E80</f>
        <v>E29J21002400002</v>
      </c>
      <c r="F82" s="56" t="s">
        <v>319</v>
      </c>
      <c r="G82" s="13" t="str">
        <f t="shared" si="32"/>
        <v>inferiore ad € 40.000</v>
      </c>
      <c r="H82" s="13" t="str">
        <f t="shared" si="33"/>
        <v>art. 50, comma I, lett. b) D. Lgs. n. 36/2023</v>
      </c>
      <c r="I82" s="44" t="str">
        <f>+I71</f>
        <v>Schilizzi viaggi</v>
      </c>
      <c r="J82" s="16">
        <v>545.6</v>
      </c>
      <c r="K82" s="16">
        <v>0</v>
      </c>
      <c r="L82" s="16">
        <f>+J82+K82</f>
        <v>545.6</v>
      </c>
      <c r="M82" s="61">
        <v>1384</v>
      </c>
      <c r="N82" s="43">
        <v>45266</v>
      </c>
      <c r="O82" s="43">
        <v>45282</v>
      </c>
      <c r="P82" s="99"/>
      <c r="Q82" s="45"/>
      <c r="R82" s="45"/>
      <c r="S82" s="91"/>
      <c r="T82" s="88">
        <f>+L82</f>
        <v>545.6</v>
      </c>
    </row>
    <row r="83" spans="1:20" x14ac:dyDescent="0.25">
      <c r="A83" s="14" t="s">
        <v>245</v>
      </c>
      <c r="B83" s="12">
        <v>45266</v>
      </c>
      <c r="C83" s="25" t="s">
        <v>176</v>
      </c>
      <c r="D83" s="13" t="str">
        <f>+D82</f>
        <v>PROMOZIONE TURISTICA 3</v>
      </c>
      <c r="E83" s="24" t="str">
        <f>+E82</f>
        <v>E29J21002400002</v>
      </c>
      <c r="F83" s="56" t="s">
        <v>320</v>
      </c>
      <c r="G83" s="13" t="str">
        <f t="shared" si="32"/>
        <v>inferiore ad € 40.000</v>
      </c>
      <c r="H83" s="13" t="str">
        <f t="shared" si="33"/>
        <v>art. 50, comma I, lett. b) D. Lgs. n. 36/2023</v>
      </c>
      <c r="I83" s="44" t="s">
        <v>175</v>
      </c>
      <c r="J83" s="16">
        <v>480.63</v>
      </c>
      <c r="K83" s="16">
        <v>0</v>
      </c>
      <c r="L83" s="16">
        <f>+J83+K83</f>
        <v>480.63</v>
      </c>
      <c r="M83" s="100"/>
      <c r="N83" s="98"/>
      <c r="O83" s="43">
        <v>45266</v>
      </c>
      <c r="P83" s="99"/>
      <c r="Q83" s="45"/>
      <c r="R83" s="45"/>
      <c r="S83" s="91"/>
      <c r="T83" s="88">
        <f>+L83</f>
        <v>480.63</v>
      </c>
    </row>
    <row r="84" spans="1:20" x14ac:dyDescent="0.25">
      <c r="A84" s="14" t="s">
        <v>244</v>
      </c>
      <c r="B84" s="12">
        <f>+B83</f>
        <v>45266</v>
      </c>
      <c r="C84" s="25" t="s">
        <v>173</v>
      </c>
      <c r="D84" s="13" t="str">
        <f>+D77</f>
        <v>ORDINARIO 2023</v>
      </c>
      <c r="E84" s="24" t="str">
        <f>+E77</f>
        <v>***</v>
      </c>
      <c r="F84" s="39" t="s">
        <v>168</v>
      </c>
      <c r="G84" s="13" t="str">
        <f t="shared" si="32"/>
        <v>inferiore ad € 40.000</v>
      </c>
      <c r="H84" s="13" t="str">
        <f t="shared" si="33"/>
        <v>art. 50, comma I, lett. b) D. Lgs. n. 36/2023</v>
      </c>
      <c r="I84" s="44" t="s">
        <v>177</v>
      </c>
      <c r="J84" s="16">
        <v>1000</v>
      </c>
      <c r="K84" s="16">
        <v>0</v>
      </c>
      <c r="L84" s="16">
        <f t="shared" ref="L84:L91" si="34">SUM(J84:K84)</f>
        <v>1000</v>
      </c>
      <c r="M84" s="84" t="str">
        <f>+M85</f>
        <v>in attesa di emissione</v>
      </c>
      <c r="N84" s="98"/>
      <c r="O84" s="98"/>
      <c r="P84" s="99"/>
      <c r="Q84" s="16">
        <f>+L84</f>
        <v>1000</v>
      </c>
      <c r="R84" s="45"/>
      <c r="S84" s="91"/>
      <c r="T84" s="89"/>
    </row>
    <row r="85" spans="1:20" x14ac:dyDescent="0.25">
      <c r="A85" s="14" t="s">
        <v>243</v>
      </c>
      <c r="B85" s="12">
        <v>45267</v>
      </c>
      <c r="C85" s="25" t="s">
        <v>172</v>
      </c>
      <c r="D85" s="13" t="str">
        <f>+D81</f>
        <v>NUOVE STRATEGIE 3</v>
      </c>
      <c r="E85" s="24" t="str">
        <f>+E81</f>
        <v>E69I22001180003</v>
      </c>
      <c r="F85" s="107" t="s">
        <v>416</v>
      </c>
      <c r="G85" s="13" t="str">
        <f t="shared" si="32"/>
        <v>inferiore ad € 40.000</v>
      </c>
      <c r="H85" s="13" t="str">
        <f t="shared" si="33"/>
        <v>art. 50, comma I, lett. b) D. Lgs. n. 36/2023</v>
      </c>
      <c r="I85" s="44" t="s">
        <v>179</v>
      </c>
      <c r="J85" s="16">
        <v>400</v>
      </c>
      <c r="K85" s="16">
        <f>+J85/100*22</f>
        <v>88</v>
      </c>
      <c r="L85" s="16">
        <f t="shared" si="34"/>
        <v>488</v>
      </c>
      <c r="M85" s="84" t="str">
        <f>+M91</f>
        <v>in attesa di emissione</v>
      </c>
      <c r="N85" s="98"/>
      <c r="O85" s="98"/>
      <c r="P85" s="99"/>
      <c r="Q85" s="45"/>
      <c r="R85" s="45"/>
      <c r="S85" s="60">
        <f>+L85</f>
        <v>488</v>
      </c>
      <c r="T85" s="89"/>
    </row>
    <row r="86" spans="1:20" x14ac:dyDescent="0.25">
      <c r="A86" s="14" t="s">
        <v>311</v>
      </c>
      <c r="B86" s="12">
        <v>45271</v>
      </c>
      <c r="C86" s="25" t="s">
        <v>171</v>
      </c>
      <c r="D86" s="13" t="str">
        <f>+D83</f>
        <v>PROMOZIONE TURISTICA 3</v>
      </c>
      <c r="E86" s="24" t="str">
        <f>+E83</f>
        <v>E29J21002400002</v>
      </c>
      <c r="F86" s="56" t="s">
        <v>321</v>
      </c>
      <c r="G86" s="13" t="str">
        <f>+G76</f>
        <v>inferiore ad € 40.000</v>
      </c>
      <c r="H86" s="13" t="str">
        <f>+H76</f>
        <v>art. 50, comma I, lett. b) D. Lgs. n. 36/2023</v>
      </c>
      <c r="I86" s="44" t="s">
        <v>312</v>
      </c>
      <c r="J86" s="16">
        <v>620</v>
      </c>
      <c r="K86" s="16">
        <v>62</v>
      </c>
      <c r="L86" s="16">
        <f t="shared" si="34"/>
        <v>682</v>
      </c>
      <c r="M86" s="61" t="s">
        <v>313</v>
      </c>
      <c r="N86" s="43">
        <v>45271</v>
      </c>
      <c r="O86" s="43">
        <v>45273</v>
      </c>
      <c r="P86" s="99"/>
      <c r="Q86" s="45"/>
      <c r="R86" s="45"/>
      <c r="S86" s="45"/>
      <c r="T86" s="88">
        <f t="shared" ref="T86:T92" si="35">+L86</f>
        <v>682</v>
      </c>
    </row>
    <row r="87" spans="1:20" x14ac:dyDescent="0.25">
      <c r="A87" s="14" t="s">
        <v>314</v>
      </c>
      <c r="B87" s="12">
        <v>45273</v>
      </c>
      <c r="C87" s="25" t="s">
        <v>315</v>
      </c>
      <c r="D87" s="13" t="str">
        <f t="shared" ref="D87:E89" si="36">+D86</f>
        <v>PROMOZIONE TURISTICA 3</v>
      </c>
      <c r="E87" s="24" t="str">
        <f t="shared" si="36"/>
        <v>E29J21002400002</v>
      </c>
      <c r="F87" s="56" t="s">
        <v>322</v>
      </c>
      <c r="G87" s="13" t="str">
        <f t="shared" ref="G87:H89" si="37">+G86</f>
        <v>inferiore ad € 40.000</v>
      </c>
      <c r="H87" s="13" t="str">
        <f t="shared" si="37"/>
        <v>art. 50, comma I, lett. b) D. Lgs. n. 36/2023</v>
      </c>
      <c r="I87" s="44" t="s">
        <v>513</v>
      </c>
      <c r="J87" s="16">
        <v>380</v>
      </c>
      <c r="K87" s="16">
        <v>0</v>
      </c>
      <c r="L87" s="16">
        <f t="shared" si="34"/>
        <v>380</v>
      </c>
      <c r="M87" s="61">
        <v>24</v>
      </c>
      <c r="N87" s="43">
        <v>45270</v>
      </c>
      <c r="O87" s="43">
        <v>45282</v>
      </c>
      <c r="P87" s="99"/>
      <c r="Q87" s="3"/>
      <c r="R87" s="3"/>
      <c r="S87" s="3"/>
      <c r="T87" s="88">
        <f t="shared" si="35"/>
        <v>380</v>
      </c>
    </row>
    <row r="88" spans="1:20" x14ac:dyDescent="0.25">
      <c r="A88" s="14" t="s">
        <v>341</v>
      </c>
      <c r="B88" s="12">
        <v>45273</v>
      </c>
      <c r="C88" s="25" t="s">
        <v>342</v>
      </c>
      <c r="D88" s="13" t="str">
        <f t="shared" si="36"/>
        <v>PROMOZIONE TURISTICA 3</v>
      </c>
      <c r="E88" s="24" t="str">
        <f t="shared" si="36"/>
        <v>E29J21002400002</v>
      </c>
      <c r="F88" s="56" t="s">
        <v>346</v>
      </c>
      <c r="G88" s="13" t="str">
        <f t="shared" si="37"/>
        <v>inferiore ad € 40.000</v>
      </c>
      <c r="H88" s="13" t="str">
        <f t="shared" si="37"/>
        <v>art. 50, comma I, lett. b) D. Lgs. n. 36/2023</v>
      </c>
      <c r="I88" s="44" t="s">
        <v>343</v>
      </c>
      <c r="J88" s="16">
        <v>530.36</v>
      </c>
      <c r="K88" s="16">
        <f>+J88/100*10</f>
        <v>53.036000000000001</v>
      </c>
      <c r="L88" s="16">
        <f t="shared" si="34"/>
        <v>583.39599999999996</v>
      </c>
      <c r="M88" s="61" t="s">
        <v>456</v>
      </c>
      <c r="N88" s="43">
        <v>45275</v>
      </c>
      <c r="O88" s="43">
        <v>45278</v>
      </c>
      <c r="P88" s="58">
        <v>16</v>
      </c>
      <c r="Q88" s="3"/>
      <c r="R88" s="3"/>
      <c r="S88" s="3"/>
      <c r="T88" s="88">
        <f t="shared" si="35"/>
        <v>583.39599999999996</v>
      </c>
    </row>
    <row r="89" spans="1:20" x14ac:dyDescent="0.25">
      <c r="A89" s="14" t="s">
        <v>375</v>
      </c>
      <c r="B89" s="12">
        <v>45274</v>
      </c>
      <c r="C89" s="25" t="s">
        <v>407</v>
      </c>
      <c r="D89" s="13" t="str">
        <f t="shared" si="36"/>
        <v>PROMOZIONE TURISTICA 3</v>
      </c>
      <c r="E89" s="24" t="str">
        <f t="shared" si="36"/>
        <v>E29J21002400002</v>
      </c>
      <c r="F89" s="81" t="s">
        <v>377</v>
      </c>
      <c r="G89" s="13" t="str">
        <f t="shared" si="37"/>
        <v>inferiore ad € 40.000</v>
      </c>
      <c r="H89" s="13" t="str">
        <f t="shared" si="37"/>
        <v>art. 50, comma I, lett. b) D. Lgs. n. 36/2023</v>
      </c>
      <c r="I89" s="44" t="s">
        <v>515</v>
      </c>
      <c r="J89" s="16">
        <v>1600</v>
      </c>
      <c r="K89" s="16">
        <f>+J89/100*22</f>
        <v>352</v>
      </c>
      <c r="L89" s="16">
        <f t="shared" si="34"/>
        <v>1952</v>
      </c>
      <c r="M89" s="61">
        <v>36</v>
      </c>
      <c r="N89" s="43">
        <v>45296</v>
      </c>
      <c r="O89" s="43">
        <v>45306</v>
      </c>
      <c r="P89" s="99"/>
      <c r="Q89" s="3"/>
      <c r="R89" s="3"/>
      <c r="S89" s="3"/>
      <c r="T89" s="88">
        <f t="shared" si="35"/>
        <v>1952</v>
      </c>
    </row>
    <row r="90" spans="1:20" x14ac:dyDescent="0.25">
      <c r="A90" s="14" t="s">
        <v>344</v>
      </c>
      <c r="B90" s="12">
        <v>45274</v>
      </c>
      <c r="C90" s="25" t="s">
        <v>345</v>
      </c>
      <c r="D90" s="13" t="str">
        <f>+D88</f>
        <v>PROMOZIONE TURISTICA 3</v>
      </c>
      <c r="E90" s="24" t="str">
        <f>+E88</f>
        <v>E29J21002400002</v>
      </c>
      <c r="F90" s="81" t="s">
        <v>376</v>
      </c>
      <c r="G90" s="13" t="str">
        <f>+G88</f>
        <v>inferiore ad € 40.000</v>
      </c>
      <c r="H90" s="13" t="str">
        <f>+H88</f>
        <v>art. 50, comma I, lett. b) D. Lgs. n. 36/2023</v>
      </c>
      <c r="I90" s="44" t="s">
        <v>514</v>
      </c>
      <c r="J90" s="16">
        <v>1500</v>
      </c>
      <c r="K90" s="16">
        <f>+J90/100*22</f>
        <v>330</v>
      </c>
      <c r="L90" s="16">
        <f t="shared" si="34"/>
        <v>1830</v>
      </c>
      <c r="M90" s="61">
        <v>31</v>
      </c>
      <c r="N90" s="43">
        <v>45278</v>
      </c>
      <c r="O90" s="43">
        <v>45282</v>
      </c>
      <c r="P90" s="99"/>
      <c r="Q90" s="3"/>
      <c r="R90" s="3"/>
      <c r="S90" s="3"/>
      <c r="T90" s="88">
        <f t="shared" si="35"/>
        <v>1830</v>
      </c>
    </row>
    <row r="91" spans="1:20" x14ac:dyDescent="0.25">
      <c r="A91" s="14" t="s">
        <v>459</v>
      </c>
      <c r="B91" s="12">
        <v>45280</v>
      </c>
      <c r="C91" s="25" t="s">
        <v>460</v>
      </c>
      <c r="D91" s="30" t="str">
        <f>+D76</f>
        <v>NUOVE STRATEGIE 2</v>
      </c>
      <c r="E91" s="33" t="str">
        <f>+E76</f>
        <v>E69I21000020003</v>
      </c>
      <c r="F91" s="46" t="s">
        <v>461</v>
      </c>
      <c r="G91" s="13" t="str">
        <f>+G90</f>
        <v>inferiore ad € 40.000</v>
      </c>
      <c r="H91" s="13" t="str">
        <f>+H90</f>
        <v>art. 50, comma I, lett. b) D. Lgs. n. 36/2023</v>
      </c>
      <c r="I91" s="44" t="s">
        <v>462</v>
      </c>
      <c r="J91" s="16">
        <f>2500+2500</f>
        <v>5000</v>
      </c>
      <c r="K91" s="16">
        <v>650</v>
      </c>
      <c r="L91" s="16">
        <f t="shared" si="34"/>
        <v>5650</v>
      </c>
      <c r="M91" s="84" t="str">
        <f>+M72</f>
        <v>in attesa di emissione</v>
      </c>
      <c r="N91" s="131"/>
      <c r="O91" s="131"/>
      <c r="P91" s="99"/>
      <c r="Q91" s="3"/>
      <c r="R91" s="3"/>
      <c r="S91" s="3"/>
      <c r="T91" s="88">
        <f t="shared" si="35"/>
        <v>5650</v>
      </c>
    </row>
    <row r="92" spans="1:20" x14ac:dyDescent="0.25">
      <c r="A92" s="14" t="s">
        <v>463</v>
      </c>
      <c r="B92" s="12">
        <v>45282</v>
      </c>
      <c r="C92" s="25" t="s">
        <v>464</v>
      </c>
      <c r="D92" s="30" t="str">
        <f>+D91</f>
        <v>NUOVE STRATEGIE 2</v>
      </c>
      <c r="E92" s="33" t="str">
        <f>+E91</f>
        <v>E69I21000020003</v>
      </c>
      <c r="F92" s="46" t="s">
        <v>465</v>
      </c>
      <c r="G92" s="13" t="str">
        <f>+G91</f>
        <v>inferiore ad € 40.000</v>
      </c>
      <c r="H92" s="13" t="str">
        <f>+H91</f>
        <v>art. 50, comma I, lett. b) D. Lgs. n. 36/2023</v>
      </c>
      <c r="I92" s="44" t="s">
        <v>466</v>
      </c>
      <c r="J92" s="16">
        <v>16393.439999999999</v>
      </c>
      <c r="K92" s="16">
        <f>+J92/100*22</f>
        <v>3606.5567999999994</v>
      </c>
      <c r="L92" s="16">
        <f>+J92+K92</f>
        <v>19999.996799999997</v>
      </c>
      <c r="M92" s="84" t="str">
        <f>+M72</f>
        <v>in attesa di emissione</v>
      </c>
      <c r="N92" s="131"/>
      <c r="O92" s="131"/>
      <c r="P92" s="99"/>
      <c r="Q92" s="3"/>
      <c r="R92" s="3"/>
      <c r="S92" s="3"/>
      <c r="T92" s="88">
        <f t="shared" si="35"/>
        <v>19999.996799999997</v>
      </c>
    </row>
    <row r="93" spans="1:20" x14ac:dyDescent="0.25">
      <c r="A93" s="14"/>
      <c r="B93" s="12"/>
      <c r="C93" s="25"/>
      <c r="D93" s="13"/>
      <c r="E93" s="24"/>
      <c r="F93" s="81"/>
      <c r="G93" s="13"/>
      <c r="H93" s="13"/>
      <c r="I93" s="44"/>
      <c r="J93" s="16"/>
      <c r="K93" s="16"/>
      <c r="L93" s="16"/>
      <c r="M93" s="61"/>
      <c r="N93" s="43"/>
      <c r="O93" s="43"/>
      <c r="P93" s="58"/>
      <c r="Q93" s="3"/>
      <c r="R93" s="3"/>
      <c r="S93" s="3"/>
      <c r="T93" s="88"/>
    </row>
    <row r="94" spans="1:20" x14ac:dyDescent="0.25">
      <c r="A94" s="14"/>
      <c r="B94" s="12"/>
      <c r="C94" s="25"/>
      <c r="D94" s="13"/>
      <c r="E94" s="24"/>
      <c r="F94" s="81"/>
      <c r="G94" s="13"/>
      <c r="H94" s="13"/>
      <c r="I94" s="44"/>
      <c r="J94" s="16"/>
      <c r="K94" s="16"/>
      <c r="L94" s="16"/>
      <c r="M94" s="61"/>
      <c r="N94" s="43"/>
      <c r="O94" s="43"/>
      <c r="P94" s="58"/>
      <c r="Q94" s="3"/>
      <c r="R94" s="3"/>
      <c r="S94" s="3"/>
      <c r="T94" s="88"/>
    </row>
    <row r="95" spans="1:20" x14ac:dyDescent="0.25">
      <c r="A95" s="14"/>
      <c r="B95" s="12"/>
      <c r="C95" s="25" t="s">
        <v>178</v>
      </c>
      <c r="D95" s="13"/>
      <c r="E95" s="24"/>
      <c r="F95" s="56"/>
      <c r="G95" s="13"/>
      <c r="H95" s="13"/>
      <c r="I95" s="44"/>
      <c r="J95" s="16"/>
      <c r="K95" s="16"/>
      <c r="L95" s="16"/>
      <c r="M95" s="61"/>
      <c r="N95" s="43"/>
      <c r="O95" s="43"/>
      <c r="P95" s="58"/>
      <c r="Q95" s="3"/>
      <c r="R95" s="3"/>
      <c r="S95" s="3"/>
      <c r="T95" s="10"/>
    </row>
    <row r="96" spans="1:20" x14ac:dyDescent="0.25">
      <c r="A96" s="101" t="s">
        <v>409</v>
      </c>
      <c r="B96" s="92"/>
      <c r="C96" s="25"/>
      <c r="D96" s="7"/>
      <c r="E96" s="5"/>
      <c r="F96" s="4"/>
      <c r="G96" s="13"/>
      <c r="H96" s="13"/>
      <c r="I96" s="44"/>
      <c r="J96" s="16">
        <f>SUM(J3:J95)</f>
        <v>622404.32999999973</v>
      </c>
      <c r="K96" s="16">
        <f>SUM(K3:K95)</f>
        <v>113349.11902</v>
      </c>
      <c r="L96" s="16">
        <f>SUM(L3:L95)</f>
        <v>735753.44901999983</v>
      </c>
      <c r="M96" s="61"/>
      <c r="N96" s="43"/>
      <c r="O96" s="43"/>
      <c r="P96" s="58"/>
      <c r="Q96" s="16">
        <f>SUM(Q3:Q95)</f>
        <v>142259.93400000001</v>
      </c>
      <c r="R96" s="59">
        <f>SUM(R3:R95)</f>
        <v>88126</v>
      </c>
      <c r="S96" s="60">
        <f>SUM(S3:S95)</f>
        <v>470601.91021999996</v>
      </c>
      <c r="T96" s="88">
        <f>SUM(T3:T95)</f>
        <v>34765.604800000001</v>
      </c>
    </row>
    <row r="97" spans="1:20" x14ac:dyDescent="0.25">
      <c r="B97" s="11"/>
      <c r="C97" s="8"/>
      <c r="D97" s="7"/>
      <c r="E97" s="5"/>
      <c r="F97" s="4"/>
      <c r="G97" s="7"/>
      <c r="H97" s="7"/>
      <c r="I97" s="9"/>
      <c r="J97" s="10"/>
      <c r="K97" s="10"/>
      <c r="L97" s="59">
        <f>SUM(J96:K96)</f>
        <v>735753.44901999971</v>
      </c>
      <c r="M97" s="61"/>
      <c r="N97" s="47"/>
      <c r="O97" s="47"/>
      <c r="P97" s="58"/>
      <c r="Q97" s="3"/>
      <c r="R97" s="135">
        <f>SUM(R96:T96)</f>
        <v>593493.51501999993</v>
      </c>
      <c r="S97" s="136"/>
      <c r="T97" s="137"/>
    </row>
    <row r="98" spans="1:20" x14ac:dyDescent="0.25">
      <c r="B98" s="11"/>
      <c r="C98" s="8"/>
      <c r="D98" s="7"/>
      <c r="E98" s="5"/>
      <c r="F98" s="4"/>
      <c r="G98" s="7"/>
      <c r="H98" s="7"/>
      <c r="I98" s="9"/>
      <c r="J98" s="10"/>
      <c r="K98" s="10"/>
      <c r="L98" s="60">
        <f>SUM(Q96:T96)</f>
        <v>735753.44901999994</v>
      </c>
      <c r="M98" s="61"/>
      <c r="N98" s="47"/>
      <c r="O98" s="47"/>
      <c r="P98" s="58"/>
      <c r="Q98" s="3"/>
      <c r="R98" s="3"/>
      <c r="S98" s="3"/>
      <c r="T98" s="3"/>
    </row>
    <row r="99" spans="1:20" x14ac:dyDescent="0.25">
      <c r="A99" s="101" t="s">
        <v>446</v>
      </c>
      <c r="B99" s="11"/>
      <c r="C99" s="8"/>
      <c r="D99" s="93"/>
      <c r="E99" s="5"/>
      <c r="F99" s="4"/>
      <c r="G99" s="7"/>
      <c r="H99" s="7"/>
      <c r="I99" s="9"/>
      <c r="J99" s="10"/>
      <c r="K99" s="10"/>
      <c r="L99" s="60"/>
      <c r="M99" s="61"/>
      <c r="N99" s="47"/>
      <c r="O99" s="47"/>
      <c r="P99" s="58"/>
      <c r="Q99" s="3"/>
      <c r="R99" s="3"/>
      <c r="S99" s="3"/>
      <c r="T99" s="3"/>
    </row>
    <row r="100" spans="1:20" x14ac:dyDescent="0.25">
      <c r="A100" s="14" t="s">
        <v>415</v>
      </c>
      <c r="B100" s="92">
        <f>+L96</f>
        <v>735753.44901999983</v>
      </c>
      <c r="C100" s="8"/>
      <c r="D100" s="93"/>
      <c r="E100" s="5"/>
      <c r="F100" s="4"/>
      <c r="G100" s="7"/>
      <c r="H100" s="7"/>
      <c r="I100" s="9"/>
      <c r="J100" s="10"/>
      <c r="K100" s="10"/>
      <c r="L100" s="60"/>
      <c r="M100" s="61"/>
      <c r="N100" s="47"/>
      <c r="O100" s="47"/>
      <c r="P100" s="58"/>
      <c r="Q100" s="3"/>
      <c r="R100" s="3"/>
      <c r="S100" s="3"/>
      <c r="T100" s="3"/>
    </row>
    <row r="101" spans="1:20" x14ac:dyDescent="0.25">
      <c r="A101" s="14" t="s">
        <v>408</v>
      </c>
      <c r="B101" s="92">
        <f>+Q96</f>
        <v>142259.93400000001</v>
      </c>
      <c r="C101" s="8"/>
      <c r="D101" s="93"/>
      <c r="E101" s="5"/>
      <c r="F101" s="4"/>
      <c r="G101" s="7"/>
      <c r="H101" s="7"/>
      <c r="I101" s="9"/>
      <c r="J101" s="10"/>
      <c r="K101" s="10"/>
      <c r="L101" s="60"/>
      <c r="M101" s="61"/>
      <c r="N101" s="47"/>
      <c r="O101" s="47"/>
      <c r="P101" s="58"/>
      <c r="Q101" s="3"/>
      <c r="R101" s="3"/>
      <c r="S101" s="3"/>
      <c r="T101" s="3"/>
    </row>
    <row r="102" spans="1:20" x14ac:dyDescent="0.25">
      <c r="A102" s="14" t="s">
        <v>410</v>
      </c>
      <c r="B102" s="92">
        <f>+B100-B101</f>
        <v>593493.51501999982</v>
      </c>
      <c r="C102" s="112">
        <f>+R97</f>
        <v>593493.51501999993</v>
      </c>
      <c r="D102" s="93"/>
      <c r="E102" s="5"/>
      <c r="F102" s="4"/>
      <c r="G102" s="7"/>
      <c r="H102" s="7"/>
      <c r="I102" s="9"/>
      <c r="J102" s="10"/>
      <c r="K102" s="10"/>
      <c r="L102" s="60"/>
      <c r="M102" s="61"/>
      <c r="N102" s="47"/>
      <c r="O102" s="47"/>
      <c r="P102" s="58"/>
      <c r="Q102" s="3"/>
      <c r="R102" s="3"/>
      <c r="S102" s="3"/>
      <c r="T102" s="3"/>
    </row>
    <row r="103" spans="1:20" x14ac:dyDescent="0.25">
      <c r="A103" s="104" t="s">
        <v>441</v>
      </c>
      <c r="B103" s="95">
        <f>+R96</f>
        <v>88126</v>
      </c>
      <c r="C103" s="94"/>
      <c r="D103" s="93"/>
      <c r="E103" s="5"/>
      <c r="F103" s="4"/>
      <c r="G103" s="7"/>
      <c r="H103" s="7"/>
      <c r="I103" s="9"/>
      <c r="J103" s="10"/>
      <c r="K103" s="10"/>
      <c r="L103" s="60"/>
      <c r="M103" s="61"/>
      <c r="N103" s="47"/>
      <c r="O103" s="47"/>
      <c r="P103" s="58"/>
      <c r="Q103" s="3"/>
      <c r="R103" s="3"/>
      <c r="S103" s="3"/>
      <c r="T103" s="3"/>
    </row>
    <row r="104" spans="1:20" x14ac:dyDescent="0.25">
      <c r="A104" s="106" t="s">
        <v>442</v>
      </c>
      <c r="B104" s="97">
        <f>+S96</f>
        <v>470601.91021999996</v>
      </c>
      <c r="C104" s="94"/>
      <c r="D104" s="93"/>
      <c r="E104" s="5"/>
      <c r="F104" s="4"/>
      <c r="G104" s="7"/>
      <c r="H104" s="7"/>
      <c r="I104" s="9"/>
      <c r="J104" s="10"/>
      <c r="K104" s="10"/>
      <c r="L104" s="60"/>
      <c r="M104" s="61"/>
      <c r="N104" s="47"/>
      <c r="O104" s="47"/>
      <c r="P104" s="58"/>
      <c r="Q104" s="3"/>
      <c r="R104" s="3"/>
      <c r="S104" s="3"/>
      <c r="T104" s="3"/>
    </row>
    <row r="105" spans="1:20" x14ac:dyDescent="0.25">
      <c r="A105" s="105" t="s">
        <v>443</v>
      </c>
      <c r="B105" s="96">
        <f>+T96</f>
        <v>34765.604800000001</v>
      </c>
      <c r="C105" s="94"/>
      <c r="D105" s="93"/>
      <c r="E105" s="5"/>
      <c r="F105" s="4"/>
      <c r="G105" s="7"/>
      <c r="H105" s="7"/>
      <c r="I105" s="9"/>
      <c r="J105" s="10"/>
      <c r="K105" s="10"/>
      <c r="L105" s="60"/>
      <c r="M105" s="61"/>
      <c r="N105" s="47"/>
      <c r="O105" s="47"/>
      <c r="P105" s="58"/>
      <c r="Q105" s="3"/>
      <c r="R105" s="3"/>
      <c r="S105" s="3"/>
      <c r="T105" s="3"/>
    </row>
    <row r="106" spans="1:20" x14ac:dyDescent="0.25">
      <c r="A106" s="14"/>
      <c r="B106" s="113">
        <f>SUM(B103:B105)</f>
        <v>593493.51501999993</v>
      </c>
      <c r="C106" s="94"/>
      <c r="D106" s="93"/>
      <c r="E106" s="5"/>
      <c r="F106" s="4"/>
      <c r="G106" s="7"/>
      <c r="H106" s="7"/>
      <c r="I106" s="9"/>
      <c r="J106" s="10"/>
      <c r="K106" s="10"/>
      <c r="L106" s="60"/>
      <c r="M106" s="61"/>
      <c r="N106" s="47"/>
      <c r="O106" s="47"/>
      <c r="P106" s="58"/>
      <c r="Q106" s="3"/>
      <c r="R106" s="3"/>
      <c r="S106" s="3"/>
      <c r="T106" s="3"/>
    </row>
    <row r="107" spans="1:20" x14ac:dyDescent="0.25">
      <c r="A107" s="101" t="s">
        <v>447</v>
      </c>
      <c r="B107" s="113"/>
      <c r="C107" s="94"/>
      <c r="D107" s="93"/>
      <c r="E107" s="5"/>
      <c r="F107" s="4"/>
      <c r="G107" s="7"/>
      <c r="H107" s="7"/>
      <c r="I107" s="9"/>
      <c r="J107" s="10"/>
      <c r="K107" s="10"/>
      <c r="L107" s="60"/>
      <c r="M107" s="61"/>
      <c r="N107" s="47"/>
      <c r="O107" s="47"/>
      <c r="P107" s="58"/>
      <c r="Q107" s="3"/>
      <c r="R107" s="3"/>
      <c r="S107" s="3"/>
      <c r="T107" s="3"/>
    </row>
    <row r="108" spans="1:20" x14ac:dyDescent="0.25">
      <c r="A108" s="14" t="s">
        <v>448</v>
      </c>
      <c r="B108" s="119">
        <v>87</v>
      </c>
      <c r="C108" s="132" t="s">
        <v>517</v>
      </c>
      <c r="D108" s="93"/>
      <c r="E108" s="5"/>
      <c r="F108" s="4"/>
      <c r="G108" s="7"/>
      <c r="H108" s="7"/>
      <c r="I108" s="9"/>
      <c r="J108" s="10"/>
      <c r="K108" s="10"/>
      <c r="L108" s="60"/>
      <c r="M108" s="61"/>
      <c r="N108" s="47"/>
      <c r="O108" s="47"/>
      <c r="P108" s="58"/>
      <c r="Q108" s="3"/>
      <c r="R108" s="3"/>
      <c r="S108" s="3"/>
      <c r="T108" s="3"/>
    </row>
    <row r="109" spans="1:20" x14ac:dyDescent="0.25">
      <c r="A109" s="120" t="s">
        <v>449</v>
      </c>
      <c r="B109" s="119">
        <v>31</v>
      </c>
      <c r="C109" s="133">
        <f>+B109*100/B108</f>
        <v>35.632183908045974</v>
      </c>
      <c r="D109" s="93"/>
      <c r="E109" s="5"/>
      <c r="F109" s="4"/>
      <c r="G109" s="7"/>
      <c r="H109" s="7"/>
      <c r="I109" s="9"/>
      <c r="J109" s="10"/>
      <c r="K109" s="10"/>
      <c r="L109" s="60"/>
      <c r="M109" s="61"/>
      <c r="N109" s="47"/>
      <c r="O109" s="47"/>
      <c r="P109" s="58"/>
      <c r="Q109" s="3"/>
      <c r="R109" s="3"/>
      <c r="S109" s="3"/>
      <c r="T109" s="3"/>
    </row>
    <row r="110" spans="1:20" x14ac:dyDescent="0.25">
      <c r="A110" s="120" t="s">
        <v>450</v>
      </c>
      <c r="B110" s="119">
        <v>32</v>
      </c>
      <c r="C110" s="133">
        <f>+B110*100/B108</f>
        <v>36.781609195402297</v>
      </c>
      <c r="D110" s="93"/>
      <c r="E110" s="5"/>
      <c r="F110" s="4"/>
      <c r="G110" s="7"/>
      <c r="H110" s="7"/>
      <c r="I110" s="9"/>
      <c r="J110" s="10"/>
      <c r="K110" s="10"/>
      <c r="L110" s="60"/>
      <c r="M110" s="61"/>
      <c r="N110" s="47"/>
      <c r="O110" s="47"/>
      <c r="P110" s="58"/>
      <c r="Q110" s="3"/>
      <c r="R110" s="3"/>
      <c r="S110" s="3"/>
      <c r="T110" s="3"/>
    </row>
    <row r="111" spans="1:20" x14ac:dyDescent="0.25">
      <c r="A111" s="120" t="s">
        <v>451</v>
      </c>
      <c r="B111" s="119">
        <v>7</v>
      </c>
      <c r="C111" s="133">
        <f>+B111*100/B108</f>
        <v>8.0459770114942533</v>
      </c>
      <c r="D111" s="93"/>
      <c r="E111" s="74"/>
      <c r="F111" s="4"/>
      <c r="G111" s="7"/>
      <c r="H111" s="7"/>
      <c r="I111" s="9"/>
      <c r="J111" s="10"/>
      <c r="K111" s="10"/>
      <c r="L111" s="60"/>
      <c r="M111" s="61"/>
      <c r="N111" s="47"/>
      <c r="O111" s="47"/>
      <c r="P111" s="58"/>
      <c r="Q111" s="3"/>
      <c r="R111" s="3"/>
      <c r="S111" s="3"/>
      <c r="T111" s="3"/>
    </row>
    <row r="112" spans="1:20" x14ac:dyDescent="0.25">
      <c r="A112" s="120" t="s">
        <v>452</v>
      </c>
      <c r="B112" s="119">
        <v>11</v>
      </c>
      <c r="C112" s="133">
        <f>+B112*100/B108</f>
        <v>12.64367816091954</v>
      </c>
      <c r="D112" s="93"/>
      <c r="E112" s="74"/>
      <c r="F112" s="4"/>
      <c r="G112" s="7"/>
      <c r="H112" s="7"/>
      <c r="I112" s="9"/>
      <c r="J112" s="10"/>
      <c r="K112" s="10"/>
      <c r="L112" s="60"/>
      <c r="M112" s="61"/>
      <c r="N112" s="47"/>
      <c r="O112" s="47"/>
      <c r="P112" s="58"/>
      <c r="Q112" s="3"/>
      <c r="R112" s="3"/>
      <c r="S112" s="3"/>
      <c r="T112" s="3"/>
    </row>
    <row r="113" spans="1:20" x14ac:dyDescent="0.25">
      <c r="A113" s="120" t="s">
        <v>453</v>
      </c>
      <c r="B113" s="119">
        <v>4</v>
      </c>
      <c r="C113" s="133">
        <f>+B113*100/B108</f>
        <v>4.5977011494252871</v>
      </c>
      <c r="D113" s="93"/>
      <c r="E113" s="74"/>
      <c r="F113" s="4"/>
      <c r="G113" s="7"/>
      <c r="H113" s="7"/>
      <c r="I113" s="9"/>
      <c r="J113" s="10"/>
      <c r="K113" s="10"/>
      <c r="L113" s="60"/>
      <c r="M113" s="61"/>
      <c r="N113" s="47"/>
      <c r="O113" s="47"/>
      <c r="P113" s="58"/>
      <c r="Q113" s="3"/>
      <c r="R113" s="3"/>
      <c r="S113" s="3"/>
      <c r="T113" s="3"/>
    </row>
    <row r="114" spans="1:20" x14ac:dyDescent="0.25">
      <c r="A114" s="120" t="s">
        <v>454</v>
      </c>
      <c r="B114" s="119">
        <v>2</v>
      </c>
      <c r="C114" s="133">
        <f>+B114*100/B108</f>
        <v>2.2988505747126435</v>
      </c>
      <c r="D114" s="93"/>
      <c r="E114" s="5"/>
      <c r="F114" s="4"/>
      <c r="G114" s="7"/>
      <c r="H114" s="7"/>
      <c r="I114" s="9"/>
      <c r="J114" s="10"/>
      <c r="K114" s="10"/>
      <c r="L114" s="60"/>
      <c r="M114" s="61"/>
      <c r="N114" s="47"/>
      <c r="O114" s="47"/>
      <c r="P114" s="58"/>
      <c r="Q114" s="3"/>
      <c r="R114" s="3"/>
      <c r="S114" s="3"/>
      <c r="T114" s="3"/>
    </row>
    <row r="115" spans="1:20" x14ac:dyDescent="0.25">
      <c r="A115" s="120" t="s">
        <v>455</v>
      </c>
      <c r="B115" s="119">
        <v>0</v>
      </c>
      <c r="C115" s="133">
        <f>SUM(C109:C114)</f>
        <v>100</v>
      </c>
      <c r="D115" s="93"/>
      <c r="E115" s="5"/>
      <c r="F115" s="4"/>
      <c r="G115" s="7"/>
      <c r="H115" s="7"/>
      <c r="I115" s="9"/>
      <c r="J115" s="10"/>
      <c r="K115" s="10"/>
      <c r="L115" s="60"/>
      <c r="M115" s="61"/>
      <c r="N115" s="47"/>
      <c r="O115" s="47"/>
      <c r="P115" s="58"/>
      <c r="Q115" s="3"/>
      <c r="R115" s="3"/>
      <c r="S115" s="3"/>
      <c r="T115" s="3"/>
    </row>
    <row r="116" spans="1:20" x14ac:dyDescent="0.25">
      <c r="A116" s="14"/>
      <c r="B116" s="119">
        <f>SUM(B109:B115)</f>
        <v>87</v>
      </c>
      <c r="C116" s="94"/>
      <c r="D116" s="93"/>
      <c r="E116" s="5"/>
      <c r="F116" s="4"/>
      <c r="G116" s="7"/>
      <c r="H116" s="7"/>
      <c r="I116" s="9"/>
      <c r="J116" s="10"/>
      <c r="K116" s="10"/>
      <c r="L116" s="60"/>
      <c r="M116" s="61"/>
      <c r="N116" s="47"/>
      <c r="O116" s="47"/>
      <c r="P116" s="58"/>
      <c r="Q116" s="3"/>
      <c r="R116" s="3"/>
      <c r="S116" s="3"/>
      <c r="T116" s="3"/>
    </row>
    <row r="117" spans="1:20" x14ac:dyDescent="0.25">
      <c r="A117" s="14"/>
      <c r="B117" s="92"/>
      <c r="C117" s="94"/>
      <c r="D117" s="93"/>
      <c r="E117" s="5"/>
      <c r="F117" s="4"/>
      <c r="G117" s="7"/>
      <c r="H117" s="7"/>
      <c r="I117" s="9"/>
      <c r="J117" s="10"/>
      <c r="K117" s="10"/>
      <c r="L117" s="60"/>
      <c r="M117" s="61"/>
      <c r="N117" s="47"/>
      <c r="O117" s="47"/>
      <c r="P117" s="58"/>
      <c r="Q117" s="3"/>
      <c r="R117" s="3"/>
      <c r="S117" s="3"/>
      <c r="T117" s="3"/>
    </row>
    <row r="118" spans="1:20" x14ac:dyDescent="0.25">
      <c r="A118" s="101" t="s">
        <v>424</v>
      </c>
      <c r="B118" s="114" t="s">
        <v>444</v>
      </c>
      <c r="C118" s="94"/>
      <c r="D118" s="93"/>
      <c r="E118" s="5"/>
      <c r="F118" s="4"/>
      <c r="G118" s="7"/>
      <c r="H118" s="7"/>
      <c r="I118" s="9"/>
      <c r="J118" s="10"/>
      <c r="K118" s="10"/>
      <c r="L118" s="60"/>
      <c r="M118" s="61"/>
      <c r="N118" s="47"/>
      <c r="O118" s="47"/>
      <c r="P118" s="58"/>
      <c r="Q118" s="3"/>
      <c r="R118" s="3"/>
      <c r="S118" s="3"/>
      <c r="T118" s="3"/>
    </row>
    <row r="119" spans="1:20" x14ac:dyDescent="0.25">
      <c r="A119" s="15" t="s">
        <v>425</v>
      </c>
      <c r="B119" s="92">
        <f>+L5+L7+L9+L12+L13+L14+L15</f>
        <v>22591.34</v>
      </c>
      <c r="C119" s="94"/>
      <c r="D119" s="93"/>
      <c r="E119" s="5"/>
      <c r="F119" s="4"/>
      <c r="G119" s="7"/>
      <c r="H119" s="7"/>
      <c r="I119" s="9"/>
      <c r="J119" s="10"/>
      <c r="K119" s="10"/>
      <c r="L119" s="60"/>
      <c r="M119" s="61"/>
      <c r="N119" s="47"/>
      <c r="O119" s="47"/>
      <c r="P119" s="58"/>
      <c r="Q119" s="3"/>
      <c r="R119" s="3"/>
      <c r="S119" s="3"/>
      <c r="T119" s="3"/>
    </row>
    <row r="120" spans="1:20" x14ac:dyDescent="0.25">
      <c r="A120" s="15" t="s">
        <v>426</v>
      </c>
      <c r="B120" s="92">
        <f>+L21+L25+L37+L40+L42+L34+L32+L36</f>
        <v>91396.930999999982</v>
      </c>
      <c r="C120" s="94"/>
      <c r="D120" s="93"/>
      <c r="E120" s="5"/>
      <c r="F120" s="4"/>
      <c r="G120" s="7"/>
      <c r="H120" s="7"/>
      <c r="I120" s="9"/>
      <c r="J120" s="10"/>
      <c r="K120" s="10"/>
      <c r="L120" s="60"/>
      <c r="M120" s="61"/>
      <c r="N120" s="47"/>
      <c r="O120" s="47"/>
      <c r="P120" s="58"/>
      <c r="Q120" s="3"/>
      <c r="R120" s="3"/>
      <c r="S120" s="3"/>
      <c r="T120" s="3"/>
    </row>
    <row r="121" spans="1:20" x14ac:dyDescent="0.25">
      <c r="A121" s="15" t="s">
        <v>427</v>
      </c>
      <c r="B121" s="92"/>
      <c r="C121" s="94"/>
      <c r="D121" s="93"/>
      <c r="E121" s="5"/>
      <c r="F121" s="4"/>
      <c r="G121" s="7"/>
      <c r="H121" s="7"/>
      <c r="I121" s="9"/>
      <c r="J121" s="10"/>
      <c r="K121" s="10"/>
      <c r="L121" s="60"/>
      <c r="M121" s="61"/>
      <c r="N121" s="47"/>
      <c r="O121" s="47"/>
      <c r="P121" s="58"/>
      <c r="Q121" s="3"/>
      <c r="R121" s="3"/>
      <c r="S121" s="3"/>
      <c r="T121" s="3"/>
    </row>
    <row r="122" spans="1:20" x14ac:dyDescent="0.25">
      <c r="A122" s="15" t="s">
        <v>432</v>
      </c>
      <c r="B122" s="92"/>
      <c r="C122" s="115" t="s">
        <v>433</v>
      </c>
      <c r="D122" s="116" t="s">
        <v>434</v>
      </c>
      <c r="E122" s="5"/>
      <c r="F122" s="4"/>
      <c r="G122" s="7"/>
      <c r="H122" s="7"/>
      <c r="I122" s="9"/>
      <c r="J122" s="10"/>
      <c r="K122" s="10"/>
      <c r="L122" s="60"/>
      <c r="M122" s="61"/>
      <c r="N122" s="47"/>
      <c r="O122" s="47"/>
      <c r="P122" s="58"/>
      <c r="Q122" s="3"/>
      <c r="R122" s="3"/>
      <c r="S122" s="3"/>
      <c r="T122" s="3"/>
    </row>
    <row r="123" spans="1:20" x14ac:dyDescent="0.25">
      <c r="A123" s="15" t="s">
        <v>428</v>
      </c>
      <c r="B123" s="92"/>
      <c r="C123" s="115" t="s">
        <v>435</v>
      </c>
      <c r="D123" s="117"/>
      <c r="E123" s="5"/>
      <c r="F123" s="4"/>
      <c r="G123" s="7"/>
      <c r="H123" s="7"/>
      <c r="I123" s="9"/>
      <c r="J123" s="10"/>
      <c r="K123" s="10"/>
      <c r="L123" s="60"/>
      <c r="M123" s="61"/>
      <c r="N123" s="47"/>
      <c r="O123" s="47"/>
      <c r="P123" s="58"/>
      <c r="Q123" s="3"/>
      <c r="R123" s="3"/>
      <c r="S123" s="3"/>
      <c r="T123" s="3"/>
    </row>
    <row r="124" spans="1:20" x14ac:dyDescent="0.25">
      <c r="A124" s="111" t="s">
        <v>440</v>
      </c>
      <c r="B124" s="92"/>
      <c r="C124" s="115" t="str">
        <f>+C123</f>
        <v>documentario</v>
      </c>
      <c r="D124" s="116" t="s">
        <v>438</v>
      </c>
      <c r="E124" s="5"/>
      <c r="F124" s="4"/>
      <c r="G124" s="7"/>
      <c r="H124" s="7"/>
      <c r="I124" s="9"/>
      <c r="J124" s="10"/>
      <c r="K124" s="10"/>
      <c r="L124" s="60"/>
      <c r="M124" s="61"/>
      <c r="N124" s="47"/>
      <c r="O124" s="47"/>
      <c r="P124" s="58"/>
      <c r="Q124" s="3"/>
      <c r="R124" s="3"/>
      <c r="S124" s="3"/>
      <c r="T124" s="3"/>
    </row>
    <row r="125" spans="1:20" x14ac:dyDescent="0.25">
      <c r="A125" s="15" t="s">
        <v>429</v>
      </c>
      <c r="B125" s="11"/>
      <c r="C125" s="118" t="s">
        <v>436</v>
      </c>
      <c r="D125" s="116" t="s">
        <v>437</v>
      </c>
      <c r="E125" s="5"/>
      <c r="F125" s="4"/>
      <c r="G125" s="7"/>
      <c r="H125" s="7"/>
      <c r="I125" s="9"/>
      <c r="J125" s="10"/>
      <c r="K125" s="10"/>
      <c r="L125" s="60"/>
      <c r="M125" s="61"/>
      <c r="N125" s="47"/>
      <c r="O125" s="47"/>
      <c r="P125" s="58"/>
      <c r="Q125" s="3"/>
      <c r="R125" s="3"/>
      <c r="S125" s="3"/>
      <c r="T125" s="3"/>
    </row>
    <row r="126" spans="1:20" x14ac:dyDescent="0.25">
      <c r="A126" s="15" t="s">
        <v>431</v>
      </c>
      <c r="B126" s="11"/>
      <c r="C126" s="115" t="str">
        <f>+C124</f>
        <v>documentario</v>
      </c>
      <c r="D126" s="116" t="s">
        <v>439</v>
      </c>
      <c r="E126" s="5"/>
      <c r="F126" s="4"/>
      <c r="G126" s="7"/>
      <c r="H126" s="7"/>
      <c r="I126" s="9"/>
      <c r="J126" s="10"/>
      <c r="K126" s="10"/>
      <c r="L126" s="60"/>
      <c r="M126" s="61"/>
      <c r="N126" s="47"/>
      <c r="O126" s="47"/>
      <c r="P126" s="58"/>
      <c r="Q126" s="3"/>
      <c r="R126" s="3"/>
      <c r="S126" s="3"/>
      <c r="T126" s="3"/>
    </row>
    <row r="127" spans="1:20" x14ac:dyDescent="0.25">
      <c r="A127" s="15" t="s">
        <v>430</v>
      </c>
      <c r="B127" s="11"/>
      <c r="C127" s="118" t="s">
        <v>445</v>
      </c>
      <c r="D127" s="116" t="s">
        <v>439</v>
      </c>
      <c r="E127" s="5"/>
      <c r="F127" s="4"/>
      <c r="G127" s="7"/>
      <c r="H127" s="7"/>
      <c r="I127" s="9"/>
      <c r="J127" s="10"/>
      <c r="K127" s="10"/>
      <c r="L127" s="60"/>
      <c r="M127" s="61"/>
      <c r="N127" s="47"/>
      <c r="O127" s="47"/>
      <c r="P127" s="58"/>
      <c r="Q127" s="3"/>
      <c r="R127" s="3"/>
      <c r="S127" s="3"/>
      <c r="T127" s="3"/>
    </row>
    <row r="128" spans="1:20" x14ac:dyDescent="0.25">
      <c r="A128" s="15"/>
      <c r="B128" s="11"/>
      <c r="C128" s="8"/>
      <c r="D128" s="93"/>
      <c r="E128" s="5"/>
      <c r="F128" s="4"/>
      <c r="G128" s="7"/>
      <c r="H128" s="7"/>
      <c r="I128" s="9"/>
      <c r="J128" s="10"/>
      <c r="K128" s="10"/>
      <c r="L128" s="60"/>
      <c r="M128" s="61"/>
      <c r="N128" s="47"/>
      <c r="O128" s="47"/>
      <c r="P128" s="58"/>
      <c r="Q128" s="3"/>
      <c r="R128" s="3"/>
      <c r="S128" s="3"/>
      <c r="T128" s="3"/>
    </row>
    <row r="129" spans="1:20" x14ac:dyDescent="0.25">
      <c r="A129" s="15"/>
      <c r="B129" s="11"/>
      <c r="C129" s="8"/>
      <c r="D129" s="93"/>
      <c r="E129" s="5"/>
      <c r="F129" s="4"/>
      <c r="G129" s="7"/>
      <c r="H129" s="7"/>
      <c r="I129" s="9"/>
      <c r="J129" s="10"/>
      <c r="K129" s="10"/>
      <c r="L129" s="60"/>
      <c r="M129" s="61"/>
      <c r="N129" s="47"/>
      <c r="O129" s="47"/>
      <c r="P129" s="58"/>
      <c r="Q129" s="3"/>
      <c r="R129" s="3"/>
      <c r="S129" s="3"/>
      <c r="T129" s="3"/>
    </row>
    <row r="130" spans="1:20" x14ac:dyDescent="0.25">
      <c r="B130" s="11"/>
      <c r="C130" s="8"/>
      <c r="D130" s="93"/>
      <c r="E130" s="5"/>
      <c r="F130" s="4"/>
      <c r="G130" s="7"/>
      <c r="H130" s="7"/>
      <c r="I130" s="9"/>
      <c r="J130" s="10"/>
      <c r="K130" s="10"/>
      <c r="L130" s="60"/>
      <c r="M130" s="61"/>
      <c r="N130" s="47"/>
      <c r="O130" s="47"/>
      <c r="P130" s="58"/>
      <c r="Q130" s="3"/>
      <c r="R130" s="3"/>
      <c r="S130" s="3"/>
      <c r="T130" s="3"/>
    </row>
    <row r="131" spans="1:20" x14ac:dyDescent="0.25">
      <c r="A131" s="70" t="s">
        <v>2</v>
      </c>
      <c r="B131" s="83" t="s">
        <v>404</v>
      </c>
      <c r="C131" s="83" t="s">
        <v>405</v>
      </c>
      <c r="D131" s="70" t="s">
        <v>347</v>
      </c>
      <c r="E131" s="4"/>
      <c r="F131" s="4"/>
      <c r="G131" s="3"/>
      <c r="H131" s="3"/>
      <c r="I131" s="3"/>
      <c r="J131" s="71"/>
      <c r="K131" s="71"/>
      <c r="L131" s="71"/>
      <c r="M131" s="72"/>
      <c r="N131" s="73"/>
      <c r="O131" s="73"/>
      <c r="P131" s="58"/>
      <c r="Q131" s="3"/>
      <c r="R131" s="3"/>
      <c r="S131" s="3"/>
      <c r="T131" s="3"/>
    </row>
    <row r="132" spans="1:20" x14ac:dyDescent="0.25">
      <c r="A132" s="21" t="s">
        <v>337</v>
      </c>
      <c r="B132" s="76" t="s">
        <v>331</v>
      </c>
      <c r="C132" s="71">
        <v>4950</v>
      </c>
      <c r="D132" s="74" t="s">
        <v>350</v>
      </c>
      <c r="E132" s="79" t="s">
        <v>348</v>
      </c>
      <c r="F132" s="4"/>
      <c r="G132" s="3"/>
      <c r="H132" s="3"/>
      <c r="I132" s="3"/>
      <c r="J132" s="4"/>
      <c r="K132" s="4"/>
      <c r="L132" s="71"/>
      <c r="M132" s="72"/>
      <c r="N132" s="73"/>
      <c r="O132" s="73"/>
      <c r="P132" s="58"/>
      <c r="Q132" s="3"/>
      <c r="R132" s="3"/>
      <c r="S132" s="3"/>
      <c r="T132" s="3"/>
    </row>
    <row r="133" spans="1:20" x14ac:dyDescent="0.25">
      <c r="B133" s="76" t="s">
        <v>336</v>
      </c>
      <c r="C133" s="71">
        <f>+C132</f>
        <v>4950</v>
      </c>
      <c r="D133" s="5">
        <v>44980</v>
      </c>
      <c r="E133" s="79" t="s">
        <v>349</v>
      </c>
      <c r="F133" s="4"/>
      <c r="G133" s="3"/>
      <c r="H133" s="3"/>
      <c r="I133" s="3"/>
      <c r="J133" s="3"/>
      <c r="K133" s="3"/>
      <c r="L133" s="3"/>
      <c r="M133" s="61"/>
      <c r="N133" s="44"/>
      <c r="O133" s="44"/>
      <c r="P133" s="58"/>
      <c r="Q133" s="3"/>
      <c r="R133" s="3"/>
      <c r="S133" s="3"/>
      <c r="T133" s="3"/>
    </row>
    <row r="134" spans="1:20" x14ac:dyDescent="0.25">
      <c r="A134" s="21" t="s">
        <v>338</v>
      </c>
      <c r="B134" s="76"/>
      <c r="C134" s="71">
        <v>1890</v>
      </c>
      <c r="D134" s="5">
        <v>44973</v>
      </c>
      <c r="E134" s="71"/>
      <c r="F134" s="4"/>
      <c r="G134" s="3"/>
      <c r="H134" s="3"/>
      <c r="I134" s="3"/>
      <c r="J134" s="3"/>
      <c r="K134" s="3"/>
      <c r="L134" s="3"/>
      <c r="M134" s="61"/>
      <c r="N134" s="44"/>
      <c r="O134" s="44"/>
      <c r="P134" s="58"/>
      <c r="Q134" s="3"/>
      <c r="R134" s="3"/>
      <c r="S134" s="3"/>
      <c r="T134" s="3"/>
    </row>
    <row r="135" spans="1:20" x14ac:dyDescent="0.25">
      <c r="A135" s="21" t="s">
        <v>361</v>
      </c>
      <c r="B135" s="76"/>
      <c r="C135" s="71">
        <v>2100</v>
      </c>
      <c r="D135" s="5">
        <v>44992</v>
      </c>
      <c r="E135" s="71"/>
      <c r="F135" s="4"/>
      <c r="G135" s="3"/>
      <c r="H135" s="3"/>
      <c r="I135" s="3"/>
      <c r="J135" s="3"/>
      <c r="K135" s="3"/>
      <c r="L135" s="3"/>
      <c r="M135" s="61"/>
      <c r="N135" s="44"/>
      <c r="O135" s="44"/>
      <c r="P135" s="58"/>
      <c r="Q135" s="3"/>
      <c r="R135" s="3"/>
      <c r="S135" s="3"/>
      <c r="T135" s="3"/>
    </row>
    <row r="136" spans="1:20" x14ac:dyDescent="0.25">
      <c r="A136" s="21"/>
      <c r="B136" s="76"/>
      <c r="C136" s="71">
        <v>1400</v>
      </c>
      <c r="D136" s="5">
        <v>45069</v>
      </c>
      <c r="E136" s="71"/>
      <c r="F136" s="4"/>
      <c r="G136" s="3"/>
      <c r="H136" s="3"/>
      <c r="I136" s="3"/>
      <c r="J136" s="3"/>
      <c r="K136" s="3"/>
      <c r="L136" s="3"/>
      <c r="M136" s="61"/>
      <c r="N136" s="44"/>
      <c r="O136" s="44"/>
      <c r="P136" s="58"/>
      <c r="Q136" s="3"/>
      <c r="R136" s="3"/>
      <c r="S136" s="3"/>
      <c r="T136" s="3"/>
    </row>
    <row r="137" spans="1:20" x14ac:dyDescent="0.25">
      <c r="A137" s="21"/>
      <c r="B137" s="76"/>
      <c r="C137" s="71"/>
      <c r="D137" s="74"/>
      <c r="E137" s="71"/>
      <c r="F137" s="4"/>
      <c r="G137" s="3"/>
      <c r="H137" s="3"/>
      <c r="I137" s="3"/>
      <c r="J137" s="3"/>
      <c r="K137" s="3"/>
      <c r="L137" s="3"/>
      <c r="M137" s="61"/>
      <c r="N137" s="44"/>
      <c r="O137" s="44"/>
      <c r="P137" s="58"/>
      <c r="Q137" s="3"/>
      <c r="R137" s="3"/>
      <c r="S137" s="3"/>
      <c r="T137" s="3"/>
    </row>
    <row r="138" spans="1:20" x14ac:dyDescent="0.25">
      <c r="A138" s="21" t="s">
        <v>340</v>
      </c>
      <c r="B138" s="76"/>
      <c r="C138" s="71">
        <v>12000</v>
      </c>
      <c r="D138" s="5">
        <v>45029</v>
      </c>
      <c r="E138" s="79" t="str">
        <f>+E132</f>
        <v>acconto</v>
      </c>
      <c r="F138" s="4"/>
      <c r="G138" s="3"/>
      <c r="H138" s="3"/>
      <c r="I138" s="3"/>
      <c r="J138" s="3"/>
      <c r="K138" s="3"/>
      <c r="L138" s="3"/>
      <c r="M138" s="61"/>
      <c r="N138" s="44"/>
      <c r="O138" s="44"/>
      <c r="P138" s="58"/>
      <c r="Q138" s="3"/>
      <c r="R138" s="3"/>
      <c r="S138" s="3"/>
      <c r="T138" s="3"/>
    </row>
    <row r="139" spans="1:20" x14ac:dyDescent="0.25">
      <c r="A139" s="21"/>
      <c r="B139" s="76" t="s">
        <v>366</v>
      </c>
      <c r="C139" s="71">
        <v>5089.45</v>
      </c>
      <c r="D139" s="5">
        <v>45112</v>
      </c>
      <c r="E139" s="79" t="str">
        <f>+E142</f>
        <v>saldo</v>
      </c>
      <c r="F139" s="4"/>
      <c r="G139" s="3"/>
      <c r="H139" s="3"/>
      <c r="I139" s="3"/>
      <c r="J139" s="3"/>
      <c r="K139" s="3"/>
      <c r="L139" s="3"/>
      <c r="M139" s="61"/>
      <c r="N139" s="44"/>
      <c r="O139" s="44"/>
      <c r="P139" s="58"/>
      <c r="Q139" s="3"/>
      <c r="R139" s="3"/>
      <c r="S139" s="3"/>
      <c r="T139" s="3"/>
    </row>
    <row r="140" spans="1:20" x14ac:dyDescent="0.25">
      <c r="A140" s="21"/>
      <c r="B140" s="76"/>
      <c r="C140" s="71"/>
      <c r="D140" s="74"/>
      <c r="E140" s="71"/>
      <c r="F140" s="4"/>
      <c r="G140" s="3"/>
      <c r="H140" s="3"/>
      <c r="I140" s="3"/>
      <c r="J140" s="3"/>
      <c r="K140" s="3"/>
      <c r="L140" s="3"/>
      <c r="M140" s="61"/>
      <c r="N140" s="44"/>
      <c r="O140" s="44"/>
      <c r="P140" s="58"/>
      <c r="Q140" s="3"/>
      <c r="R140" s="3"/>
      <c r="S140" s="3"/>
      <c r="T140" s="3"/>
    </row>
    <row r="141" spans="1:20" x14ac:dyDescent="0.25">
      <c r="A141" s="21" t="s">
        <v>355</v>
      </c>
      <c r="B141" s="76" t="s">
        <v>356</v>
      </c>
      <c r="C141" s="71">
        <v>12500</v>
      </c>
      <c r="D141" s="5">
        <v>45106</v>
      </c>
      <c r="E141" s="79" t="str">
        <f>+E138</f>
        <v>acconto</v>
      </c>
      <c r="F141" s="4"/>
      <c r="G141" s="3"/>
      <c r="H141" s="3"/>
      <c r="I141" s="3"/>
      <c r="J141" s="3"/>
      <c r="K141" s="3"/>
      <c r="L141" s="3"/>
      <c r="M141" s="61"/>
      <c r="N141" s="44"/>
      <c r="O141" s="44"/>
      <c r="P141" s="58"/>
      <c r="Q141" s="3"/>
      <c r="R141" s="3"/>
      <c r="S141" s="3"/>
      <c r="T141" s="3"/>
    </row>
    <row r="142" spans="1:20" x14ac:dyDescent="0.25">
      <c r="A142" s="21"/>
      <c r="B142" s="76" t="s">
        <v>357</v>
      </c>
      <c r="C142" s="71">
        <f>+C141</f>
        <v>12500</v>
      </c>
      <c r="D142" s="5">
        <v>45127</v>
      </c>
      <c r="E142" s="79" t="str">
        <f>+E133</f>
        <v>saldo</v>
      </c>
      <c r="F142" s="4"/>
      <c r="G142" s="3"/>
      <c r="H142" s="3"/>
      <c r="I142" s="3"/>
      <c r="J142" s="3"/>
      <c r="K142" s="3"/>
      <c r="L142" s="3"/>
      <c r="M142" s="61"/>
      <c r="N142" s="44"/>
      <c r="O142" s="44"/>
      <c r="P142" s="58"/>
      <c r="Q142" s="3"/>
      <c r="R142" s="3"/>
      <c r="S142" s="3"/>
      <c r="T142" s="3"/>
    </row>
    <row r="143" spans="1:20" x14ac:dyDescent="0.25">
      <c r="A143" s="21"/>
      <c r="B143" s="76"/>
      <c r="C143" s="71"/>
      <c r="D143" s="74"/>
      <c r="E143" s="71"/>
      <c r="F143" s="4"/>
      <c r="G143" s="3"/>
      <c r="H143" s="3"/>
      <c r="I143" s="3"/>
      <c r="J143" s="3"/>
      <c r="K143" s="3"/>
      <c r="L143" s="3"/>
      <c r="M143" s="61"/>
      <c r="N143" s="44"/>
      <c r="O143" s="44"/>
      <c r="P143" s="58"/>
      <c r="Q143" s="3"/>
      <c r="R143" s="3"/>
      <c r="S143" s="3"/>
      <c r="T143" s="3"/>
    </row>
    <row r="144" spans="1:20" x14ac:dyDescent="0.25">
      <c r="A144" s="21" t="s">
        <v>354</v>
      </c>
      <c r="B144" s="76"/>
      <c r="C144" s="71">
        <v>5000</v>
      </c>
      <c r="D144" s="5">
        <v>45092</v>
      </c>
      <c r="E144" s="79" t="s">
        <v>359</v>
      </c>
      <c r="F144" s="4"/>
      <c r="G144" s="3"/>
      <c r="H144" s="3"/>
      <c r="I144" s="3"/>
      <c r="J144" s="3"/>
      <c r="K144" s="3"/>
      <c r="L144" s="3"/>
      <c r="M144" s="61"/>
      <c r="N144" s="44"/>
      <c r="O144" s="44"/>
      <c r="P144" s="58"/>
      <c r="Q144" s="3"/>
      <c r="R144" s="3"/>
      <c r="S144" s="3"/>
      <c r="T144" s="3"/>
    </row>
    <row r="145" spans="1:20" x14ac:dyDescent="0.25">
      <c r="A145" s="21"/>
      <c r="B145" s="76"/>
      <c r="C145" s="71">
        <v>13610</v>
      </c>
      <c r="D145" s="5">
        <f>+D144</f>
        <v>45092</v>
      </c>
      <c r="E145" s="79" t="s">
        <v>360</v>
      </c>
      <c r="F145" s="4"/>
      <c r="G145" s="3"/>
      <c r="H145" s="3"/>
      <c r="I145" s="3"/>
      <c r="J145" s="3"/>
      <c r="K145" s="3"/>
      <c r="L145" s="3"/>
      <c r="M145" s="61"/>
      <c r="N145" s="44"/>
      <c r="O145" s="44"/>
      <c r="P145" s="58"/>
      <c r="Q145" s="3"/>
      <c r="R145" s="3"/>
      <c r="S145" s="3"/>
      <c r="T145" s="3"/>
    </row>
    <row r="146" spans="1:20" x14ac:dyDescent="0.25">
      <c r="A146" s="21" t="s">
        <v>358</v>
      </c>
      <c r="B146" s="76" t="s">
        <v>362</v>
      </c>
      <c r="C146" s="71">
        <v>1200</v>
      </c>
      <c r="D146" s="5">
        <v>45112</v>
      </c>
      <c r="E146" s="71"/>
      <c r="F146" s="4"/>
      <c r="G146" s="3"/>
      <c r="H146" s="3"/>
      <c r="I146" s="3"/>
      <c r="J146" s="3"/>
      <c r="K146" s="3"/>
      <c r="L146" s="3"/>
      <c r="M146" s="61"/>
      <c r="N146" s="44"/>
      <c r="O146" s="44"/>
      <c r="P146" s="58"/>
      <c r="Q146" s="3"/>
      <c r="R146" s="3"/>
      <c r="S146" s="3"/>
      <c r="T146" s="3"/>
    </row>
    <row r="147" spans="1:20" x14ac:dyDescent="0.25">
      <c r="A147" s="21"/>
      <c r="B147" s="76" t="s">
        <v>363</v>
      </c>
      <c r="C147" s="71">
        <v>300</v>
      </c>
      <c r="D147" s="5">
        <v>45211</v>
      </c>
      <c r="E147" s="71"/>
      <c r="F147" s="4"/>
      <c r="G147" s="3"/>
      <c r="H147" s="3"/>
      <c r="I147" s="3"/>
      <c r="J147" s="3"/>
      <c r="K147" s="3"/>
      <c r="L147" s="3"/>
      <c r="M147" s="61"/>
      <c r="N147" s="44"/>
      <c r="O147" s="44"/>
      <c r="P147" s="58"/>
      <c r="Q147" s="3"/>
      <c r="R147" s="3"/>
      <c r="S147" s="3"/>
      <c r="T147" s="3"/>
    </row>
    <row r="148" spans="1:20" x14ac:dyDescent="0.25">
      <c r="A148" s="21"/>
      <c r="B148" s="76"/>
      <c r="C148" s="71"/>
      <c r="D148" s="5"/>
      <c r="E148" s="71"/>
      <c r="F148" s="4"/>
      <c r="G148" s="3"/>
      <c r="H148" s="3"/>
      <c r="I148" s="3"/>
      <c r="J148" s="3"/>
      <c r="K148" s="3"/>
      <c r="L148" s="3"/>
      <c r="M148" s="61"/>
      <c r="N148" s="44"/>
      <c r="O148" s="44"/>
      <c r="P148" s="58"/>
      <c r="Q148" s="3"/>
      <c r="R148" s="3"/>
      <c r="S148" s="3"/>
      <c r="T148" s="3"/>
    </row>
    <row r="149" spans="1:20" x14ac:dyDescent="0.25">
      <c r="A149" s="21" t="s">
        <v>401</v>
      </c>
      <c r="B149" s="76" t="s">
        <v>402</v>
      </c>
      <c r="C149" s="71">
        <v>5000</v>
      </c>
      <c r="D149" s="5">
        <v>45082</v>
      </c>
      <c r="E149" s="79" t="str">
        <f>+E152</f>
        <v>acconto</v>
      </c>
      <c r="F149" s="4"/>
      <c r="G149" s="3"/>
      <c r="H149" s="3"/>
      <c r="I149" s="3"/>
      <c r="J149" s="3"/>
      <c r="K149" s="3"/>
      <c r="L149" s="3"/>
      <c r="M149" s="61"/>
      <c r="N149" s="44"/>
      <c r="O149" s="44"/>
      <c r="P149" s="58"/>
      <c r="Q149" s="3"/>
      <c r="R149" s="3"/>
      <c r="S149" s="3"/>
      <c r="T149" s="3"/>
    </row>
    <row r="150" spans="1:20" x14ac:dyDescent="0.25">
      <c r="A150" s="21"/>
      <c r="B150" s="76" t="s">
        <v>403</v>
      </c>
      <c r="C150" s="71">
        <f>+C149</f>
        <v>5000</v>
      </c>
      <c r="D150" s="5">
        <v>45106</v>
      </c>
      <c r="E150" s="79" t="str">
        <f>+E153</f>
        <v>saldo</v>
      </c>
      <c r="F150" s="4"/>
      <c r="G150" s="3"/>
      <c r="H150" s="3"/>
      <c r="I150" s="3"/>
      <c r="J150" s="3"/>
      <c r="K150" s="3"/>
      <c r="L150" s="3"/>
      <c r="M150" s="61"/>
      <c r="N150" s="44"/>
      <c r="O150" s="44"/>
      <c r="P150" s="58"/>
      <c r="Q150" s="3"/>
      <c r="R150" s="3"/>
      <c r="S150" s="3"/>
      <c r="T150" s="3"/>
    </row>
    <row r="151" spans="1:20" x14ac:dyDescent="0.25">
      <c r="A151" s="21"/>
      <c r="B151" s="76"/>
      <c r="C151" s="71"/>
      <c r="D151" s="74"/>
      <c r="E151" s="71"/>
      <c r="F151" s="4"/>
      <c r="G151" s="3"/>
      <c r="H151" s="3"/>
      <c r="I151" s="3"/>
      <c r="J151" s="3"/>
      <c r="K151" s="3"/>
      <c r="L151" s="3"/>
      <c r="M151" s="61"/>
      <c r="N151" s="44"/>
      <c r="O151" s="44"/>
      <c r="P151" s="58"/>
      <c r="Q151" s="3"/>
      <c r="R151" s="3"/>
      <c r="S151" s="3"/>
      <c r="T151" s="3"/>
    </row>
    <row r="152" spans="1:20" x14ac:dyDescent="0.25">
      <c r="A152" s="21" t="s">
        <v>396</v>
      </c>
      <c r="B152" s="76"/>
      <c r="C152" s="71">
        <f>14850+10516.4</f>
        <v>25366.400000000001</v>
      </c>
      <c r="D152" s="5">
        <v>45086</v>
      </c>
      <c r="E152" s="79" t="str">
        <f>+E138</f>
        <v>acconto</v>
      </c>
      <c r="F152" s="4"/>
      <c r="G152" s="3"/>
      <c r="H152" s="3"/>
      <c r="I152" s="3"/>
      <c r="J152" s="3"/>
      <c r="K152" s="3"/>
      <c r="L152" s="3"/>
      <c r="M152" s="61"/>
      <c r="N152" s="44"/>
      <c r="O152" s="44"/>
      <c r="P152" s="58"/>
      <c r="Q152" s="3"/>
      <c r="R152" s="3"/>
      <c r="S152" s="3"/>
      <c r="T152" s="3"/>
    </row>
    <row r="153" spans="1:20" x14ac:dyDescent="0.25">
      <c r="B153" s="76" t="s">
        <v>364</v>
      </c>
      <c r="C153" s="71">
        <v>16839.599999999999</v>
      </c>
      <c r="D153" s="5">
        <v>45112</v>
      </c>
      <c r="E153" s="79" t="str">
        <f>+E142</f>
        <v>saldo</v>
      </c>
      <c r="F153" s="4"/>
      <c r="G153" s="3"/>
      <c r="H153" s="3"/>
      <c r="I153" s="3"/>
      <c r="J153" s="3"/>
      <c r="K153" s="3"/>
      <c r="L153" s="3"/>
      <c r="M153" s="61"/>
      <c r="N153" s="44"/>
      <c r="O153" s="44"/>
      <c r="P153" s="58"/>
      <c r="Q153" s="3"/>
      <c r="R153" s="3"/>
      <c r="S153" s="3"/>
      <c r="T153" s="3"/>
    </row>
    <row r="154" spans="1:20" x14ac:dyDescent="0.25">
      <c r="B154" s="75"/>
      <c r="C154" s="3"/>
      <c r="D154" s="3"/>
      <c r="E154" s="4"/>
    </row>
    <row r="155" spans="1:20" x14ac:dyDescent="0.25">
      <c r="A155" s="21" t="s">
        <v>378</v>
      </c>
      <c r="B155" s="76" t="s">
        <v>368</v>
      </c>
      <c r="C155" s="71">
        <v>5365</v>
      </c>
      <c r="D155" s="5">
        <v>45121</v>
      </c>
      <c r="E155" s="78" t="s">
        <v>348</v>
      </c>
    </row>
    <row r="156" spans="1:20" x14ac:dyDescent="0.25">
      <c r="B156" s="76" t="s">
        <v>369</v>
      </c>
      <c r="C156" s="71">
        <v>462.27</v>
      </c>
      <c r="D156" s="5">
        <v>45127</v>
      </c>
      <c r="E156" s="4"/>
    </row>
    <row r="157" spans="1:20" x14ac:dyDescent="0.25">
      <c r="B157" s="76" t="s">
        <v>370</v>
      </c>
      <c r="C157" s="71">
        <v>2052.8200000000002</v>
      </c>
      <c r="D157" s="5">
        <v>45127</v>
      </c>
      <c r="E157" s="4"/>
    </row>
    <row r="158" spans="1:20" x14ac:dyDescent="0.25">
      <c r="B158" s="76" t="s">
        <v>382</v>
      </c>
      <c r="C158" s="71">
        <v>445</v>
      </c>
      <c r="D158" s="5">
        <v>45160</v>
      </c>
      <c r="E158" s="4"/>
    </row>
    <row r="159" spans="1:20" x14ac:dyDescent="0.25">
      <c r="A159" s="21" t="s">
        <v>397</v>
      </c>
      <c r="B159" s="76" t="s">
        <v>379</v>
      </c>
      <c r="C159" s="71">
        <v>748.4</v>
      </c>
      <c r="D159" s="5">
        <v>45160</v>
      </c>
      <c r="E159" s="4"/>
    </row>
    <row r="160" spans="1:20" x14ac:dyDescent="0.25">
      <c r="A160" s="21"/>
      <c r="B160" s="76" t="s">
        <v>380</v>
      </c>
      <c r="C160" s="71">
        <v>1430</v>
      </c>
      <c r="D160" s="5">
        <f>+D159</f>
        <v>45160</v>
      </c>
      <c r="E160" s="4"/>
    </row>
    <row r="161" spans="1:5" x14ac:dyDescent="0.25">
      <c r="A161" s="21"/>
      <c r="B161" s="76" t="s">
        <v>381</v>
      </c>
      <c r="C161" s="71">
        <v>1011.39</v>
      </c>
      <c r="D161" s="5">
        <f>+D160</f>
        <v>45160</v>
      </c>
      <c r="E161" s="4"/>
    </row>
    <row r="162" spans="1:5" x14ac:dyDescent="0.25">
      <c r="B162" s="76" t="s">
        <v>383</v>
      </c>
      <c r="C162" s="71">
        <v>272.02999999999997</v>
      </c>
      <c r="D162" s="5">
        <v>45166</v>
      </c>
      <c r="E162" s="4"/>
    </row>
    <row r="163" spans="1:5" x14ac:dyDescent="0.25">
      <c r="B163" s="76"/>
      <c r="C163" s="71"/>
      <c r="D163" s="5"/>
      <c r="E163" s="4"/>
    </row>
    <row r="164" spans="1:5" x14ac:dyDescent="0.25">
      <c r="A164" s="21">
        <v>12</v>
      </c>
      <c r="B164" s="76"/>
      <c r="C164" s="71"/>
      <c r="D164" s="5"/>
      <c r="E164" s="4"/>
    </row>
    <row r="165" spans="1:5" x14ac:dyDescent="0.25">
      <c r="A165" s="21" t="s">
        <v>372</v>
      </c>
      <c r="B165" s="76"/>
      <c r="C165" s="71">
        <v>853.5</v>
      </c>
      <c r="D165" s="5">
        <v>45128</v>
      </c>
      <c r="E165" s="4"/>
    </row>
    <row r="166" spans="1:5" x14ac:dyDescent="0.25">
      <c r="A166" s="21" t="s">
        <v>373</v>
      </c>
      <c r="B166" s="77"/>
      <c r="C166" s="71">
        <v>913.6</v>
      </c>
      <c r="D166" s="5">
        <f>+D165</f>
        <v>45128</v>
      </c>
      <c r="E166" s="4"/>
    </row>
    <row r="167" spans="1:5" x14ac:dyDescent="0.25">
      <c r="A167" s="21" t="s">
        <v>398</v>
      </c>
      <c r="B167" s="76" t="s">
        <v>385</v>
      </c>
      <c r="C167" s="71">
        <v>25000</v>
      </c>
      <c r="D167" s="5">
        <v>45233</v>
      </c>
      <c r="E167" s="78" t="str">
        <f>+E155</f>
        <v>acconto</v>
      </c>
    </row>
    <row r="168" spans="1:5" x14ac:dyDescent="0.25">
      <c r="B168" s="76" t="s">
        <v>392</v>
      </c>
      <c r="C168" s="82">
        <v>25000</v>
      </c>
      <c r="D168" s="5">
        <v>45272</v>
      </c>
      <c r="E168" s="79" t="str">
        <f>+E153</f>
        <v>saldo</v>
      </c>
    </row>
    <row r="169" spans="1:5" x14ac:dyDescent="0.25">
      <c r="A169" s="21" t="s">
        <v>399</v>
      </c>
      <c r="B169" s="76"/>
      <c r="C169" s="71">
        <v>3850</v>
      </c>
      <c r="D169" s="5">
        <v>45222</v>
      </c>
      <c r="E169" s="78" t="str">
        <f>+E155</f>
        <v>acconto</v>
      </c>
    </row>
    <row r="170" spans="1:5" x14ac:dyDescent="0.25">
      <c r="B170" s="76" t="s">
        <v>388</v>
      </c>
      <c r="C170" s="71">
        <v>8000</v>
      </c>
      <c r="D170" s="5">
        <v>45245</v>
      </c>
      <c r="E170" s="79" t="str">
        <f>+E168</f>
        <v>saldo</v>
      </c>
    </row>
    <row r="171" spans="1:5" x14ac:dyDescent="0.25">
      <c r="A171" s="21" t="s">
        <v>400</v>
      </c>
      <c r="B171" s="76" t="s">
        <v>390</v>
      </c>
      <c r="C171" s="71">
        <v>1550</v>
      </c>
      <c r="D171" s="5">
        <v>45250</v>
      </c>
      <c r="E171" s="4"/>
    </row>
    <row r="172" spans="1:5" x14ac:dyDescent="0.25">
      <c r="B172" s="76" t="s">
        <v>391</v>
      </c>
      <c r="C172" s="71">
        <v>1754.91</v>
      </c>
      <c r="D172" s="5">
        <v>45264</v>
      </c>
      <c r="E172" s="4"/>
    </row>
    <row r="173" spans="1:5" x14ac:dyDescent="0.25">
      <c r="B173" s="76"/>
      <c r="C173" s="71"/>
      <c r="D173" s="5"/>
      <c r="E173" s="4"/>
    </row>
    <row r="174" spans="1:5" x14ac:dyDescent="0.25">
      <c r="A174" s="21" t="s">
        <v>457</v>
      </c>
      <c r="B174" s="76" t="s">
        <v>458</v>
      </c>
      <c r="C174" s="71">
        <v>500</v>
      </c>
      <c r="D174" s="5">
        <v>45273</v>
      </c>
      <c r="E174" s="78" t="s">
        <v>348</v>
      </c>
    </row>
    <row r="175" spans="1:5" x14ac:dyDescent="0.25">
      <c r="B175" s="76"/>
      <c r="C175" s="71">
        <v>36.36</v>
      </c>
      <c r="D175" s="5">
        <v>45278</v>
      </c>
      <c r="E175" s="78" t="s">
        <v>349</v>
      </c>
    </row>
    <row r="176" spans="1:5" x14ac:dyDescent="0.25">
      <c r="A176" s="21" t="s">
        <v>469</v>
      </c>
      <c r="B176" s="76" t="s">
        <v>470</v>
      </c>
      <c r="C176" s="71">
        <v>320</v>
      </c>
      <c r="D176" s="5">
        <v>44943</v>
      </c>
      <c r="E176" s="4"/>
    </row>
    <row r="177" spans="1:54" x14ac:dyDescent="0.25">
      <c r="B177" s="76" t="s">
        <v>471</v>
      </c>
      <c r="C177" s="71">
        <f t="shared" ref="C177:C186" si="38">+C176</f>
        <v>320</v>
      </c>
      <c r="D177" s="5">
        <v>44960</v>
      </c>
      <c r="E177" s="4"/>
    </row>
    <row r="178" spans="1:54" x14ac:dyDescent="0.25">
      <c r="B178" s="76" t="s">
        <v>472</v>
      </c>
      <c r="C178" s="71">
        <f t="shared" si="38"/>
        <v>320</v>
      </c>
      <c r="D178" s="5">
        <v>44992</v>
      </c>
      <c r="E178" s="4"/>
    </row>
    <row r="179" spans="1:54" x14ac:dyDescent="0.25">
      <c r="B179" s="76" t="s">
        <v>473</v>
      </c>
      <c r="C179" s="71">
        <f t="shared" si="38"/>
        <v>320</v>
      </c>
      <c r="D179" s="5">
        <v>45020</v>
      </c>
      <c r="E179" s="4"/>
    </row>
    <row r="180" spans="1:54" x14ac:dyDescent="0.25">
      <c r="B180" s="76" t="s">
        <v>474</v>
      </c>
      <c r="C180" s="71">
        <f t="shared" si="38"/>
        <v>320</v>
      </c>
      <c r="D180" s="5">
        <v>45050</v>
      </c>
      <c r="E180" s="4"/>
    </row>
    <row r="181" spans="1:54" x14ac:dyDescent="0.25">
      <c r="B181" s="76" t="s">
        <v>475</v>
      </c>
      <c r="C181" s="71">
        <f t="shared" si="38"/>
        <v>320</v>
      </c>
      <c r="D181" s="5">
        <v>45127</v>
      </c>
      <c r="E181" s="4"/>
    </row>
    <row r="182" spans="1:54" x14ac:dyDescent="0.25">
      <c r="B182" s="76" t="s">
        <v>476</v>
      </c>
      <c r="C182" s="71">
        <f t="shared" si="38"/>
        <v>320</v>
      </c>
      <c r="D182" s="5">
        <v>45159</v>
      </c>
      <c r="E182" s="4"/>
    </row>
    <row r="183" spans="1:54" x14ac:dyDescent="0.25">
      <c r="B183" s="76" t="s">
        <v>477</v>
      </c>
      <c r="C183" s="71">
        <f t="shared" si="38"/>
        <v>320</v>
      </c>
      <c r="D183" s="5">
        <v>45204</v>
      </c>
      <c r="E183" s="4"/>
    </row>
    <row r="184" spans="1:54" x14ac:dyDescent="0.25">
      <c r="B184" s="76" t="s">
        <v>478</v>
      </c>
      <c r="C184" s="71">
        <f t="shared" si="38"/>
        <v>320</v>
      </c>
      <c r="D184" s="5">
        <f>+D183</f>
        <v>45204</v>
      </c>
      <c r="E184" s="4"/>
    </row>
    <row r="185" spans="1:54" x14ac:dyDescent="0.25">
      <c r="B185" s="76" t="s">
        <v>479</v>
      </c>
      <c r="C185" s="71">
        <f t="shared" si="38"/>
        <v>320</v>
      </c>
      <c r="D185" s="5">
        <v>45258</v>
      </c>
      <c r="E185" s="4"/>
    </row>
    <row r="186" spans="1:54" x14ac:dyDescent="0.25">
      <c r="B186" s="76" t="s">
        <v>480</v>
      </c>
      <c r="C186" s="71">
        <f t="shared" si="38"/>
        <v>320</v>
      </c>
      <c r="D186" s="5">
        <v>45278</v>
      </c>
      <c r="E186" s="4"/>
    </row>
    <row r="187" spans="1:54" x14ac:dyDescent="0.25">
      <c r="A187" s="21" t="s">
        <v>481</v>
      </c>
      <c r="B187" s="76" t="s">
        <v>482</v>
      </c>
      <c r="C187" s="71">
        <v>1560</v>
      </c>
      <c r="D187" s="5">
        <v>45048</v>
      </c>
      <c r="E187" s="4"/>
    </row>
    <row r="188" spans="1:54" x14ac:dyDescent="0.25">
      <c r="B188" s="76" t="s">
        <v>483</v>
      </c>
      <c r="C188" s="71">
        <v>2080</v>
      </c>
      <c r="D188" s="5">
        <v>45078</v>
      </c>
      <c r="E188" s="4"/>
    </row>
    <row r="189" spans="1:54" x14ac:dyDescent="0.25">
      <c r="B189" s="76" t="s">
        <v>484</v>
      </c>
      <c r="C189" s="71">
        <v>1820</v>
      </c>
      <c r="D189" s="5">
        <v>45100</v>
      </c>
      <c r="E189" s="4"/>
    </row>
    <row r="190" spans="1:54" x14ac:dyDescent="0.25">
      <c r="B190" s="76" t="s">
        <v>485</v>
      </c>
      <c r="C190" s="71">
        <v>1716</v>
      </c>
      <c r="D190" s="5">
        <v>45132</v>
      </c>
      <c r="E190" s="4"/>
    </row>
    <row r="191" spans="1:54" x14ac:dyDescent="0.25">
      <c r="B191" s="76" t="s">
        <v>486</v>
      </c>
      <c r="C191" s="71">
        <v>1300</v>
      </c>
      <c r="D191" s="5">
        <v>45265</v>
      </c>
      <c r="E191" s="4"/>
    </row>
    <row r="192" spans="1:54" x14ac:dyDescent="0.25">
      <c r="A192" s="21" t="s">
        <v>487</v>
      </c>
      <c r="B192" s="76" t="s">
        <v>488</v>
      </c>
      <c r="C192" s="71">
        <v>1500</v>
      </c>
      <c r="D192" s="5">
        <v>45112</v>
      </c>
      <c r="E192" s="4"/>
      <c r="BB192" t="s">
        <v>178</v>
      </c>
    </row>
    <row r="193" spans="1:5" x14ac:dyDescent="0.25">
      <c r="A193" s="21"/>
      <c r="B193" s="76" t="s">
        <v>489</v>
      </c>
      <c r="C193" s="71">
        <v>1500</v>
      </c>
      <c r="D193" s="5">
        <v>45133</v>
      </c>
      <c r="E193" s="4"/>
    </row>
    <row r="194" spans="1:5" x14ac:dyDescent="0.25">
      <c r="A194" s="21" t="s">
        <v>490</v>
      </c>
      <c r="B194" s="76" t="s">
        <v>491</v>
      </c>
      <c r="C194" s="71">
        <v>1500</v>
      </c>
      <c r="D194" s="5">
        <v>45204</v>
      </c>
      <c r="E194" s="4"/>
    </row>
    <row r="195" spans="1:5" x14ac:dyDescent="0.25">
      <c r="A195" s="21"/>
      <c r="B195" s="76" t="s">
        <v>492</v>
      </c>
      <c r="C195" s="71">
        <f>+C194</f>
        <v>1500</v>
      </c>
      <c r="D195" s="5">
        <v>45229</v>
      </c>
      <c r="E195" s="4"/>
    </row>
    <row r="196" spans="1:5" x14ac:dyDescent="0.25">
      <c r="B196" s="76" t="s">
        <v>493</v>
      </c>
      <c r="C196" s="71">
        <v>3000</v>
      </c>
      <c r="D196" s="5">
        <v>45275</v>
      </c>
      <c r="E196" s="4"/>
    </row>
    <row r="197" spans="1:5" x14ac:dyDescent="0.25">
      <c r="A197" s="21" t="s">
        <v>494</v>
      </c>
      <c r="B197" s="76" t="s">
        <v>495</v>
      </c>
      <c r="C197" s="71">
        <v>5150</v>
      </c>
      <c r="D197" s="5">
        <v>45096</v>
      </c>
      <c r="E197" s="4"/>
    </row>
    <row r="198" spans="1:5" x14ac:dyDescent="0.25">
      <c r="B198" s="76" t="s">
        <v>496</v>
      </c>
      <c r="C198" s="71">
        <v>2602</v>
      </c>
      <c r="D198" s="5">
        <v>45131</v>
      </c>
      <c r="E198" s="4"/>
    </row>
    <row r="199" spans="1:5" x14ac:dyDescent="0.25">
      <c r="B199" s="76" t="s">
        <v>497</v>
      </c>
      <c r="C199" s="71">
        <f>+C198</f>
        <v>2602</v>
      </c>
      <c r="D199" s="5">
        <v>45204</v>
      </c>
      <c r="E199" s="4"/>
    </row>
    <row r="200" spans="1:5" x14ac:dyDescent="0.25">
      <c r="B200" s="76" t="s">
        <v>498</v>
      </c>
      <c r="C200" s="71">
        <v>4162</v>
      </c>
      <c r="D200" s="5">
        <v>45245</v>
      </c>
      <c r="E200" s="4"/>
    </row>
    <row r="201" spans="1:5" x14ac:dyDescent="0.25">
      <c r="B201" s="76" t="s">
        <v>499</v>
      </c>
      <c r="C201" s="71">
        <v>2654</v>
      </c>
      <c r="D201" s="5">
        <v>45275</v>
      </c>
      <c r="E201" s="4"/>
    </row>
    <row r="202" spans="1:5" x14ac:dyDescent="0.25">
      <c r="A202" s="21" t="s">
        <v>500</v>
      </c>
      <c r="B202" s="76" t="s">
        <v>518</v>
      </c>
      <c r="C202" s="71">
        <v>8000</v>
      </c>
      <c r="D202" s="5">
        <v>45282</v>
      </c>
      <c r="E202" s="78" t="s">
        <v>348</v>
      </c>
    </row>
    <row r="203" spans="1:5" x14ac:dyDescent="0.25">
      <c r="B203" s="3"/>
      <c r="C203" s="71">
        <v>6726.4</v>
      </c>
      <c r="D203" s="5">
        <v>45307</v>
      </c>
      <c r="E203" s="78" t="s">
        <v>349</v>
      </c>
    </row>
    <row r="204" spans="1:5" x14ac:dyDescent="0.25">
      <c r="A204" s="21" t="s">
        <v>502</v>
      </c>
      <c r="B204" s="76" t="s">
        <v>503</v>
      </c>
      <c r="C204" s="71">
        <v>32500</v>
      </c>
      <c r="D204" s="5">
        <v>45131</v>
      </c>
      <c r="E204" s="4"/>
    </row>
    <row r="205" spans="1:5" x14ac:dyDescent="0.25">
      <c r="A205" s="21"/>
      <c r="B205" s="76" t="s">
        <v>504</v>
      </c>
      <c r="C205" s="71">
        <v>32500</v>
      </c>
      <c r="D205" s="5">
        <v>45166</v>
      </c>
      <c r="E205" s="4"/>
    </row>
    <row r="206" spans="1:5" x14ac:dyDescent="0.25">
      <c r="A206" s="21" t="s">
        <v>519</v>
      </c>
      <c r="B206" s="76" t="s">
        <v>508</v>
      </c>
      <c r="C206" s="71">
        <v>250</v>
      </c>
      <c r="D206" s="5">
        <v>45097</v>
      </c>
      <c r="E206" s="78" t="s">
        <v>348</v>
      </c>
    </row>
    <row r="207" spans="1:5" x14ac:dyDescent="0.25">
      <c r="A207" s="21"/>
      <c r="B207" s="3"/>
      <c r="C207" s="71">
        <v>204.54</v>
      </c>
      <c r="D207" s="5">
        <v>45106</v>
      </c>
      <c r="E207" s="78" t="s">
        <v>349</v>
      </c>
    </row>
    <row r="208" spans="1:5" x14ac:dyDescent="0.25">
      <c r="A208" s="21" t="s">
        <v>520</v>
      </c>
      <c r="B208" s="76" t="s">
        <v>509</v>
      </c>
      <c r="C208" s="71">
        <v>85</v>
      </c>
      <c r="D208" s="5">
        <v>45098</v>
      </c>
      <c r="E208" s="78" t="s">
        <v>348</v>
      </c>
    </row>
    <row r="209" spans="1:5" x14ac:dyDescent="0.25">
      <c r="B209" s="3"/>
      <c r="C209" s="71">
        <v>85</v>
      </c>
      <c r="D209" s="5">
        <f>+D207</f>
        <v>45106</v>
      </c>
      <c r="E209" s="78" t="s">
        <v>349</v>
      </c>
    </row>
    <row r="210" spans="1:5" x14ac:dyDescent="0.25">
      <c r="A210" s="69"/>
    </row>
    <row r="211" spans="1:5" x14ac:dyDescent="0.25">
      <c r="A211" s="69"/>
    </row>
    <row r="212" spans="1:5" x14ac:dyDescent="0.25">
      <c r="A212" s="69"/>
    </row>
    <row r="213" spans="1:5" x14ac:dyDescent="0.25">
      <c r="A213" s="69"/>
    </row>
    <row r="214" spans="1:5" x14ac:dyDescent="0.25">
      <c r="A214" s="69"/>
    </row>
    <row r="215" spans="1:5" x14ac:dyDescent="0.25">
      <c r="A215" s="69"/>
    </row>
    <row r="216" spans="1:5" x14ac:dyDescent="0.25">
      <c r="A216" s="69"/>
    </row>
    <row r="217" spans="1:5" x14ac:dyDescent="0.25">
      <c r="A217" s="69"/>
    </row>
    <row r="218" spans="1:5" x14ac:dyDescent="0.25">
      <c r="A218" s="69"/>
    </row>
    <row r="219" spans="1:5" x14ac:dyDescent="0.25">
      <c r="A219" s="138"/>
    </row>
    <row r="220" spans="1:5" x14ac:dyDescent="0.25">
      <c r="A220" s="138"/>
    </row>
    <row r="221" spans="1:5" x14ac:dyDescent="0.25">
      <c r="A221" s="138"/>
    </row>
    <row r="222" spans="1:5" x14ac:dyDescent="0.25">
      <c r="A222" s="138"/>
    </row>
    <row r="223" spans="1:5" x14ac:dyDescent="0.25">
      <c r="A223" s="138"/>
    </row>
    <row r="224" spans="1:5" x14ac:dyDescent="0.25">
      <c r="A224" s="138"/>
    </row>
    <row r="225" spans="1:1" x14ac:dyDescent="0.25">
      <c r="A225" s="138"/>
    </row>
    <row r="226" spans="1:1" x14ac:dyDescent="0.25">
      <c r="A226" s="138"/>
    </row>
    <row r="227" spans="1:1" x14ac:dyDescent="0.25">
      <c r="A227" s="138"/>
    </row>
    <row r="228" spans="1:1" x14ac:dyDescent="0.25">
      <c r="A228" s="138"/>
    </row>
    <row r="229" spans="1:1" x14ac:dyDescent="0.25">
      <c r="A229" s="138"/>
    </row>
    <row r="230" spans="1:1" x14ac:dyDescent="0.25">
      <c r="A230" s="138"/>
    </row>
    <row r="231" spans="1:1" x14ac:dyDescent="0.25">
      <c r="A231" s="138"/>
    </row>
    <row r="232" spans="1:1" x14ac:dyDescent="0.25">
      <c r="A232" s="138"/>
    </row>
    <row r="233" spans="1:1" x14ac:dyDescent="0.25">
      <c r="A233" s="138"/>
    </row>
    <row r="234" spans="1:1" x14ac:dyDescent="0.25">
      <c r="A234" s="138"/>
    </row>
    <row r="235" spans="1:1" x14ac:dyDescent="0.25">
      <c r="A235" s="138"/>
    </row>
    <row r="236" spans="1:1" x14ac:dyDescent="0.25">
      <c r="A236" s="138"/>
    </row>
    <row r="237" spans="1:1" x14ac:dyDescent="0.25">
      <c r="A237" s="138"/>
    </row>
    <row r="238" spans="1:1" x14ac:dyDescent="0.25">
      <c r="A238" s="138"/>
    </row>
    <row r="239" spans="1:1" x14ac:dyDescent="0.25">
      <c r="A239" s="138"/>
    </row>
    <row r="240" spans="1:1" x14ac:dyDescent="0.25">
      <c r="A240" s="138"/>
    </row>
    <row r="241" spans="1:1" x14ac:dyDescent="0.25">
      <c r="A241" s="138"/>
    </row>
    <row r="242" spans="1:1" x14ac:dyDescent="0.25">
      <c r="A242" s="138"/>
    </row>
    <row r="243" spans="1:1" x14ac:dyDescent="0.25">
      <c r="A243" s="138"/>
    </row>
    <row r="244" spans="1:1" x14ac:dyDescent="0.25">
      <c r="A244" s="138"/>
    </row>
    <row r="245" spans="1:1" x14ac:dyDescent="0.25">
      <c r="A245" s="138"/>
    </row>
    <row r="246" spans="1:1" x14ac:dyDescent="0.25">
      <c r="A246" s="138"/>
    </row>
    <row r="247" spans="1:1" x14ac:dyDescent="0.25">
      <c r="A247" s="138"/>
    </row>
    <row r="248" spans="1:1" x14ac:dyDescent="0.25">
      <c r="A248" s="138"/>
    </row>
    <row r="249" spans="1:1" x14ac:dyDescent="0.25">
      <c r="A249" s="138"/>
    </row>
    <row r="250" spans="1:1" x14ac:dyDescent="0.25">
      <c r="A250" s="138"/>
    </row>
    <row r="251" spans="1:1" x14ac:dyDescent="0.25">
      <c r="A251" s="138"/>
    </row>
    <row r="252" spans="1:1" x14ac:dyDescent="0.25">
      <c r="A252" s="138"/>
    </row>
    <row r="253" spans="1:1" x14ac:dyDescent="0.25">
      <c r="A253" s="138"/>
    </row>
    <row r="254" spans="1:1" x14ac:dyDescent="0.25">
      <c r="A254" s="138"/>
    </row>
    <row r="255" spans="1:1" x14ac:dyDescent="0.25">
      <c r="A255" s="138"/>
    </row>
    <row r="256" spans="1:1" x14ac:dyDescent="0.25">
      <c r="A256" s="138"/>
    </row>
    <row r="257" spans="1:1" x14ac:dyDescent="0.25">
      <c r="A257" s="138"/>
    </row>
    <row r="258" spans="1:1" x14ac:dyDescent="0.25">
      <c r="A258" s="138"/>
    </row>
    <row r="259" spans="1:1" x14ac:dyDescent="0.25">
      <c r="A259" s="138"/>
    </row>
    <row r="260" spans="1:1" x14ac:dyDescent="0.25">
      <c r="A260" s="138"/>
    </row>
    <row r="261" spans="1:1" x14ac:dyDescent="0.25">
      <c r="A261" s="138"/>
    </row>
    <row r="262" spans="1:1" x14ac:dyDescent="0.25">
      <c r="A262" s="138"/>
    </row>
    <row r="263" spans="1:1" x14ac:dyDescent="0.25">
      <c r="A263" s="138"/>
    </row>
    <row r="264" spans="1:1" x14ac:dyDescent="0.25">
      <c r="A264" s="138"/>
    </row>
    <row r="265" spans="1:1" x14ac:dyDescent="0.25">
      <c r="A265" s="138"/>
    </row>
    <row r="266" spans="1:1" x14ac:dyDescent="0.25">
      <c r="A266" s="138"/>
    </row>
    <row r="267" spans="1:1" x14ac:dyDescent="0.25">
      <c r="A267" s="138"/>
    </row>
    <row r="268" spans="1:1" x14ac:dyDescent="0.25">
      <c r="A268" s="138"/>
    </row>
    <row r="269" spans="1:1" x14ac:dyDescent="0.25">
      <c r="A269" s="138"/>
    </row>
    <row r="270" spans="1:1" x14ac:dyDescent="0.25">
      <c r="A270" s="138"/>
    </row>
    <row r="271" spans="1:1" x14ac:dyDescent="0.25">
      <c r="A271" s="138"/>
    </row>
    <row r="272" spans="1:1" x14ac:dyDescent="0.25">
      <c r="A272" s="138"/>
    </row>
    <row r="273" spans="1:1" x14ac:dyDescent="0.25">
      <c r="A273" s="138"/>
    </row>
    <row r="274" spans="1:1" x14ac:dyDescent="0.25">
      <c r="A274" s="138"/>
    </row>
    <row r="275" spans="1:1" x14ac:dyDescent="0.25">
      <c r="A275" s="138"/>
    </row>
    <row r="276" spans="1:1" x14ac:dyDescent="0.25">
      <c r="A276" s="138"/>
    </row>
    <row r="277" spans="1:1" x14ac:dyDescent="0.25">
      <c r="A277" s="138"/>
    </row>
    <row r="278" spans="1:1" x14ac:dyDescent="0.25">
      <c r="A278" s="138"/>
    </row>
    <row r="279" spans="1:1" x14ac:dyDescent="0.25">
      <c r="A279" s="138"/>
    </row>
    <row r="280" spans="1:1" x14ac:dyDescent="0.25">
      <c r="A280" s="138"/>
    </row>
    <row r="281" spans="1:1" x14ac:dyDescent="0.25">
      <c r="A281" s="138"/>
    </row>
    <row r="282" spans="1:1" x14ac:dyDescent="0.25">
      <c r="A282" s="138"/>
    </row>
    <row r="283" spans="1:1" x14ac:dyDescent="0.25">
      <c r="A283" s="138"/>
    </row>
    <row r="284" spans="1:1" x14ac:dyDescent="0.25">
      <c r="A284" s="138"/>
    </row>
    <row r="285" spans="1:1" x14ac:dyDescent="0.25">
      <c r="A285" s="138"/>
    </row>
    <row r="286" spans="1:1" x14ac:dyDescent="0.25">
      <c r="A286" s="138"/>
    </row>
    <row r="287" spans="1:1" x14ac:dyDescent="0.25">
      <c r="A287" s="138"/>
    </row>
    <row r="288" spans="1:1" x14ac:dyDescent="0.25">
      <c r="A288" s="138"/>
    </row>
    <row r="289" spans="1:1" x14ac:dyDescent="0.25">
      <c r="A289" s="138"/>
    </row>
    <row r="290" spans="1:1" x14ac:dyDescent="0.25">
      <c r="A290" s="138"/>
    </row>
    <row r="291" spans="1:1" x14ac:dyDescent="0.25">
      <c r="A291" s="138"/>
    </row>
    <row r="292" spans="1:1" x14ac:dyDescent="0.25">
      <c r="A292" s="138"/>
    </row>
    <row r="293" spans="1:1" x14ac:dyDescent="0.25">
      <c r="A293" s="138"/>
    </row>
    <row r="294" spans="1:1" x14ac:dyDescent="0.25">
      <c r="A294" s="138"/>
    </row>
    <row r="295" spans="1:1" x14ac:dyDescent="0.25">
      <c r="A295" s="138"/>
    </row>
    <row r="296" spans="1:1" x14ac:dyDescent="0.25">
      <c r="A296" s="138"/>
    </row>
    <row r="297" spans="1:1" x14ac:dyDescent="0.25">
      <c r="A297" s="138"/>
    </row>
    <row r="298" spans="1:1" x14ac:dyDescent="0.25">
      <c r="A298" s="138"/>
    </row>
    <row r="299" spans="1:1" x14ac:dyDescent="0.25">
      <c r="A299" s="138"/>
    </row>
    <row r="300" spans="1:1" x14ac:dyDescent="0.25">
      <c r="A300" s="138"/>
    </row>
    <row r="301" spans="1:1" x14ac:dyDescent="0.25">
      <c r="A301" s="138"/>
    </row>
    <row r="302" spans="1:1" x14ac:dyDescent="0.25">
      <c r="A302" s="138"/>
    </row>
    <row r="303" spans="1:1" x14ac:dyDescent="0.25">
      <c r="A303" s="138"/>
    </row>
    <row r="304" spans="1:1" x14ac:dyDescent="0.25">
      <c r="A304" s="138"/>
    </row>
    <row r="305" spans="1:1" x14ac:dyDescent="0.25">
      <c r="A305" s="138"/>
    </row>
    <row r="306" spans="1:1" x14ac:dyDescent="0.25">
      <c r="A306" s="138"/>
    </row>
    <row r="307" spans="1:1" x14ac:dyDescent="0.25">
      <c r="A307" s="138"/>
    </row>
    <row r="308" spans="1:1" x14ac:dyDescent="0.25">
      <c r="A308" s="138"/>
    </row>
    <row r="309" spans="1:1" x14ac:dyDescent="0.25">
      <c r="A309" s="138"/>
    </row>
    <row r="310" spans="1:1" x14ac:dyDescent="0.25">
      <c r="A310" s="138"/>
    </row>
    <row r="311" spans="1:1" x14ac:dyDescent="0.25">
      <c r="A311" s="138"/>
    </row>
    <row r="312" spans="1:1" x14ac:dyDescent="0.25">
      <c r="A312" s="138"/>
    </row>
    <row r="313" spans="1:1" x14ac:dyDescent="0.25">
      <c r="A313" s="138"/>
    </row>
    <row r="314" spans="1:1" x14ac:dyDescent="0.25">
      <c r="A314" s="138"/>
    </row>
    <row r="315" spans="1:1" x14ac:dyDescent="0.25">
      <c r="A315" s="138"/>
    </row>
    <row r="316" spans="1:1" x14ac:dyDescent="0.25">
      <c r="A316" s="138"/>
    </row>
    <row r="317" spans="1:1" x14ac:dyDescent="0.25">
      <c r="A317" s="138"/>
    </row>
    <row r="318" spans="1:1" x14ac:dyDescent="0.25">
      <c r="A318" s="138"/>
    </row>
    <row r="319" spans="1:1" x14ac:dyDescent="0.25">
      <c r="A319" s="138"/>
    </row>
    <row r="320" spans="1:1" x14ac:dyDescent="0.25">
      <c r="A320" s="138"/>
    </row>
    <row r="321" spans="1:1" x14ac:dyDescent="0.25">
      <c r="A321" s="138"/>
    </row>
    <row r="322" spans="1:1" x14ac:dyDescent="0.25">
      <c r="A322" s="138"/>
    </row>
    <row r="323" spans="1:1" x14ac:dyDescent="0.25">
      <c r="A323" s="138"/>
    </row>
    <row r="324" spans="1:1" x14ac:dyDescent="0.25">
      <c r="A324" s="138"/>
    </row>
    <row r="325" spans="1:1" x14ac:dyDescent="0.25">
      <c r="A325" s="138"/>
    </row>
    <row r="326" spans="1:1" x14ac:dyDescent="0.25">
      <c r="A326" s="138"/>
    </row>
    <row r="327" spans="1:1" x14ac:dyDescent="0.25">
      <c r="A327" s="138"/>
    </row>
    <row r="328" spans="1:1" x14ac:dyDescent="0.25">
      <c r="A328" s="138"/>
    </row>
    <row r="329" spans="1:1" x14ac:dyDescent="0.25">
      <c r="A329" s="138"/>
    </row>
    <row r="330" spans="1:1" x14ac:dyDescent="0.25">
      <c r="A330" s="138"/>
    </row>
    <row r="331" spans="1:1" x14ac:dyDescent="0.25">
      <c r="A331" s="138"/>
    </row>
    <row r="332" spans="1:1" x14ac:dyDescent="0.25">
      <c r="A332" s="138"/>
    </row>
    <row r="333" spans="1:1" x14ac:dyDescent="0.25">
      <c r="A333" s="138"/>
    </row>
    <row r="334" spans="1:1" x14ac:dyDescent="0.25">
      <c r="A334" s="138"/>
    </row>
    <row r="335" spans="1:1" x14ac:dyDescent="0.25">
      <c r="A335" s="138"/>
    </row>
    <row r="336" spans="1:1" x14ac:dyDescent="0.25">
      <c r="A336" s="138"/>
    </row>
    <row r="337" spans="1:1" x14ac:dyDescent="0.25">
      <c r="A337" s="138"/>
    </row>
    <row r="338" spans="1:1" x14ac:dyDescent="0.25">
      <c r="A338" s="138"/>
    </row>
    <row r="339" spans="1:1" x14ac:dyDescent="0.25">
      <c r="A339" s="138"/>
    </row>
    <row r="340" spans="1:1" x14ac:dyDescent="0.25">
      <c r="A340" s="138"/>
    </row>
    <row r="341" spans="1:1" x14ac:dyDescent="0.25">
      <c r="A341" s="138"/>
    </row>
    <row r="342" spans="1:1" x14ac:dyDescent="0.25">
      <c r="A342" s="138"/>
    </row>
    <row r="343" spans="1:1" x14ac:dyDescent="0.25">
      <c r="A343" s="138"/>
    </row>
    <row r="344" spans="1:1" x14ac:dyDescent="0.25">
      <c r="A344" s="138"/>
    </row>
    <row r="345" spans="1:1" x14ac:dyDescent="0.25">
      <c r="A345" s="138"/>
    </row>
    <row r="346" spans="1:1" x14ac:dyDescent="0.25">
      <c r="A346" s="138"/>
    </row>
    <row r="347" spans="1:1" x14ac:dyDescent="0.25">
      <c r="A347" s="138"/>
    </row>
    <row r="348" spans="1:1" x14ac:dyDescent="0.25">
      <c r="A348" s="138"/>
    </row>
    <row r="349" spans="1:1" x14ac:dyDescent="0.25">
      <c r="A349" s="138"/>
    </row>
    <row r="350" spans="1:1" x14ac:dyDescent="0.25">
      <c r="A350" s="138"/>
    </row>
    <row r="351" spans="1:1" x14ac:dyDescent="0.25">
      <c r="A351" s="138"/>
    </row>
    <row r="352" spans="1:1" x14ac:dyDescent="0.25">
      <c r="A352" s="138"/>
    </row>
    <row r="353" spans="1:1" x14ac:dyDescent="0.25">
      <c r="A353" s="138"/>
    </row>
    <row r="354" spans="1:1" x14ac:dyDescent="0.25">
      <c r="A354" s="138"/>
    </row>
    <row r="355" spans="1:1" x14ac:dyDescent="0.25">
      <c r="A355" s="138"/>
    </row>
    <row r="356" spans="1:1" x14ac:dyDescent="0.25">
      <c r="A356" s="138"/>
    </row>
    <row r="357" spans="1:1" x14ac:dyDescent="0.25">
      <c r="A357" s="138"/>
    </row>
    <row r="358" spans="1:1" x14ac:dyDescent="0.25">
      <c r="A358" s="138"/>
    </row>
    <row r="359" spans="1:1" x14ac:dyDescent="0.25">
      <c r="A359" s="138"/>
    </row>
    <row r="360" spans="1:1" x14ac:dyDescent="0.25">
      <c r="A360" s="138"/>
    </row>
    <row r="361" spans="1:1" x14ac:dyDescent="0.25">
      <c r="A361" s="138"/>
    </row>
    <row r="362" spans="1:1" x14ac:dyDescent="0.25">
      <c r="A362" s="138"/>
    </row>
    <row r="363" spans="1:1" x14ac:dyDescent="0.25">
      <c r="A363" s="138"/>
    </row>
    <row r="364" spans="1:1" x14ac:dyDescent="0.25">
      <c r="A364" s="138"/>
    </row>
    <row r="365" spans="1:1" x14ac:dyDescent="0.25">
      <c r="A365" s="138"/>
    </row>
    <row r="366" spans="1:1" x14ac:dyDescent="0.25">
      <c r="A366" s="138"/>
    </row>
    <row r="367" spans="1:1" x14ac:dyDescent="0.25">
      <c r="A367" s="138"/>
    </row>
    <row r="368" spans="1:1" x14ac:dyDescent="0.25">
      <c r="A368" s="138"/>
    </row>
    <row r="369" spans="1:1" x14ac:dyDescent="0.25">
      <c r="A369" s="138"/>
    </row>
    <row r="370" spans="1:1" x14ac:dyDescent="0.25">
      <c r="A370" s="138"/>
    </row>
    <row r="371" spans="1:1" x14ac:dyDescent="0.25">
      <c r="A371" s="138"/>
    </row>
    <row r="372" spans="1:1" x14ac:dyDescent="0.25">
      <c r="A372" s="138"/>
    </row>
    <row r="373" spans="1:1" x14ac:dyDescent="0.25">
      <c r="A373" s="138"/>
    </row>
    <row r="374" spans="1:1" x14ac:dyDescent="0.25">
      <c r="A374" s="138"/>
    </row>
    <row r="375" spans="1:1" x14ac:dyDescent="0.25">
      <c r="A375" s="138"/>
    </row>
    <row r="376" spans="1:1" x14ac:dyDescent="0.25">
      <c r="A376" s="138"/>
    </row>
    <row r="377" spans="1:1" x14ac:dyDescent="0.25">
      <c r="A377" s="138"/>
    </row>
    <row r="378" spans="1:1" x14ac:dyDescent="0.25">
      <c r="A378" s="138"/>
    </row>
    <row r="379" spans="1:1" x14ac:dyDescent="0.25">
      <c r="A379" s="138"/>
    </row>
    <row r="380" spans="1:1" x14ac:dyDescent="0.25">
      <c r="A380" s="138"/>
    </row>
    <row r="381" spans="1:1" x14ac:dyDescent="0.25">
      <c r="A381" s="138"/>
    </row>
    <row r="382" spans="1:1" x14ac:dyDescent="0.25">
      <c r="A382" s="138"/>
    </row>
    <row r="383" spans="1:1" x14ac:dyDescent="0.25">
      <c r="A383" s="138"/>
    </row>
    <row r="384" spans="1:1" x14ac:dyDescent="0.25">
      <c r="A384" s="138"/>
    </row>
    <row r="385" spans="1:1" x14ac:dyDescent="0.25">
      <c r="A385" s="138"/>
    </row>
    <row r="386" spans="1:1" x14ac:dyDescent="0.25">
      <c r="A386" s="138"/>
    </row>
    <row r="387" spans="1:1" x14ac:dyDescent="0.25">
      <c r="A387" s="138"/>
    </row>
    <row r="388" spans="1:1" x14ac:dyDescent="0.25">
      <c r="A388" s="138"/>
    </row>
    <row r="389" spans="1:1" x14ac:dyDescent="0.25">
      <c r="A389" s="138"/>
    </row>
    <row r="390" spans="1:1" x14ac:dyDescent="0.25">
      <c r="A390" s="138"/>
    </row>
    <row r="391" spans="1:1" x14ac:dyDescent="0.25">
      <c r="A391" s="138"/>
    </row>
    <row r="392" spans="1:1" x14ac:dyDescent="0.25">
      <c r="A392" s="138"/>
    </row>
    <row r="393" spans="1:1" x14ac:dyDescent="0.25">
      <c r="A393" s="138"/>
    </row>
    <row r="394" spans="1:1" x14ac:dyDescent="0.25">
      <c r="A394" s="138"/>
    </row>
    <row r="395" spans="1:1" x14ac:dyDescent="0.25">
      <c r="A395" s="138"/>
    </row>
    <row r="396" spans="1:1" x14ac:dyDescent="0.25">
      <c r="A396" s="138"/>
    </row>
    <row r="397" spans="1:1" x14ac:dyDescent="0.25">
      <c r="A397" s="138"/>
    </row>
    <row r="398" spans="1:1" x14ac:dyDescent="0.25">
      <c r="A398" s="138"/>
    </row>
    <row r="399" spans="1:1" x14ac:dyDescent="0.25">
      <c r="A399" s="138"/>
    </row>
    <row r="400" spans="1:1" x14ac:dyDescent="0.25">
      <c r="A400" s="138"/>
    </row>
    <row r="401" spans="1:1" x14ac:dyDescent="0.25">
      <c r="A401" s="138"/>
    </row>
    <row r="402" spans="1:1" x14ac:dyDescent="0.25">
      <c r="A402" s="138"/>
    </row>
    <row r="403" spans="1:1" x14ac:dyDescent="0.25">
      <c r="A403" s="138"/>
    </row>
    <row r="404" spans="1:1" x14ac:dyDescent="0.25">
      <c r="A404" s="138"/>
    </row>
    <row r="405" spans="1:1" x14ac:dyDescent="0.25">
      <c r="A405" s="138"/>
    </row>
    <row r="406" spans="1:1" x14ac:dyDescent="0.25">
      <c r="A406" s="138"/>
    </row>
    <row r="407" spans="1:1" x14ac:dyDescent="0.25">
      <c r="A407" s="138"/>
    </row>
    <row r="408" spans="1:1" x14ac:dyDescent="0.25">
      <c r="A408" s="138"/>
    </row>
    <row r="409" spans="1:1" x14ac:dyDescent="0.25">
      <c r="A409" s="138"/>
    </row>
    <row r="410" spans="1:1" x14ac:dyDescent="0.25">
      <c r="A410" s="138"/>
    </row>
    <row r="411" spans="1:1" x14ac:dyDescent="0.25">
      <c r="A411" s="138"/>
    </row>
    <row r="412" spans="1:1" x14ac:dyDescent="0.25">
      <c r="A412" s="138"/>
    </row>
    <row r="413" spans="1:1" x14ac:dyDescent="0.25">
      <c r="A413" s="138"/>
    </row>
    <row r="414" spans="1:1" x14ac:dyDescent="0.25">
      <c r="A414" s="138"/>
    </row>
    <row r="415" spans="1:1" x14ac:dyDescent="0.25">
      <c r="A415" s="138"/>
    </row>
    <row r="416" spans="1:1" x14ac:dyDescent="0.25">
      <c r="A416" s="138"/>
    </row>
    <row r="417" spans="1:1" x14ac:dyDescent="0.25">
      <c r="A417" s="138"/>
    </row>
    <row r="418" spans="1:1" x14ac:dyDescent="0.25">
      <c r="A418" s="138"/>
    </row>
    <row r="419" spans="1:1" x14ac:dyDescent="0.25">
      <c r="A419" s="138"/>
    </row>
    <row r="420" spans="1:1" x14ac:dyDescent="0.25">
      <c r="A420" s="138"/>
    </row>
    <row r="421" spans="1:1" x14ac:dyDescent="0.25">
      <c r="A421" s="138"/>
    </row>
    <row r="422" spans="1:1" x14ac:dyDescent="0.25">
      <c r="A422" s="138"/>
    </row>
    <row r="423" spans="1:1" x14ac:dyDescent="0.25">
      <c r="A423" s="138"/>
    </row>
    <row r="424" spans="1:1" x14ac:dyDescent="0.25">
      <c r="A424" s="138"/>
    </row>
  </sheetData>
  <mergeCells count="2">
    <mergeCell ref="R1:T1"/>
    <mergeCell ref="R97:T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affidamenti_2023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2024-02-05T14:33:31Z</dcterms:modified>
</cp:coreProperties>
</file>